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Bn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002_SO 002" sheetId="3" r:id="rId3"/>
    <sheet name="SO 102_SO 102" sheetId="4" r:id="rId4"/>
    <sheet name="SO 202_SO 202" sheetId="5" r:id="rId5"/>
    <sheet name="SO 301_SO 301" sheetId="6" r:id="rId6"/>
    <sheet name="SO 310_SO 310" sheetId="7" r:id="rId7"/>
    <sheet name="SO 501_SO 501" sheetId="8" r:id="rId8"/>
    <sheet name="SO 901_SO 901" sheetId="9" r:id="rId9"/>
  </sheets>
  <definedNames/>
  <calcPr/>
  <webPublishing/>
</workbook>
</file>

<file path=xl/sharedStrings.xml><?xml version="1.0" encoding="utf-8"?>
<sst xmlns="http://schemas.openxmlformats.org/spreadsheetml/2006/main" count="3758" uniqueCount="957">
  <si>
    <t>Firma: Pontex, spol. s r.o.</t>
  </si>
  <si>
    <t>Rekapitulace ceny</t>
  </si>
  <si>
    <t>Stavba: 15 279 00 - most ev.č. 11620-1 přes potok v obci Karlštejn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</si>
  <si>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</si>
  <si>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</si>
  <si>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</si>
  <si>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</si>
  <si>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</si>
  <si>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</si>
  <si>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</si>
  <si>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</si>
  <si>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</si>
  <si>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</si>
  <si>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</si>
  <si>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</si>
  <si>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15 279 00</t>
  </si>
  <si>
    <t>most ev.č. 11620-1 přes potok v obci Karlštejn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</si>
  <si>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</si>
  <si>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</si>
  <si>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</si>
  <si>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</si>
  <si>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</si>
  <si>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</si>
  <si>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</si>
  <si>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</si>
  <si>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</si>
  <si>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</si>
  <si>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</si>
  <si>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</si>
  <si>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</si>
  <si>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</si>
  <si>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</si>
  <si>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</si>
  <si>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</si>
  <si>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</si>
  <si>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</si>
  <si>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</si>
  <si>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</si>
  <si>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</si>
  <si>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</si>
  <si>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</si>
  <si>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</si>
  <si>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</si>
  <si>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</si>
  <si>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</si>
  <si>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</si>
  <si>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</si>
  <si>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</si>
  <si>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</si>
  <si>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</si>
  <si>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</si>
  <si>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</si>
  <si>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</si>
  <si>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</si>
  <si>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</si>
  <si>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</si>
  <si>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</si>
  <si>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</si>
  <si>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</si>
  <si>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</si>
  <si>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</si>
  <si>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</si>
  <si>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2019_OTSKP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</si>
  <si>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</si>
  <si>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</si>
  <si>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</si>
  <si>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</si>
  <si>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02710R</t>
  </si>
  <si>
    <t>PASPORTIZACE OBJÍZDNÝCH TRAS</t>
  </si>
  <si>
    <t>1=1,000 [A]</t>
  </si>
  <si>
    <t>02720</t>
  </si>
  <si>
    <t>POMOC PRÁCE ZŘÍZ NEBO ZAJIŠŤ REGULACI A OCHRANU DOPRAVY</t>
  </si>
  <si>
    <t>7</t>
  </si>
  <si>
    <t>02730</t>
  </si>
  <si>
    <t>POMOC PRÁCE ZŘÍZ NEBO ZAJIŠŤ OCHRANU INŽENÝRSKÝCH SÍTÍ</t>
  </si>
  <si>
    <t>zajištění ochrany všech stávajících vedení sítí po dobu stavby</t>
  </si>
  <si>
    <t>8</t>
  </si>
  <si>
    <t>02910</t>
  </si>
  <si>
    <t>A</t>
  </si>
  <si>
    <t>OSTATNÍ POŽADAVKY - ZEMĚMĚŘIČSKÁ MĚŘENÍ</t>
  </si>
  <si>
    <t>vytyčení a vyznačení průběhů stávajících IS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</si>
  <si>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</si>
  <si>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</si>
  <si>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</si>
  <si>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</si>
  <si>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</si>
  <si>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</si>
  <si>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</si>
  <si>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</si>
  <si>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technické předpisy (betonáž, izolace, sanace, PKO, tryskání apod.)</t>
  </si>
  <si>
    <t>12</t>
  </si>
  <si>
    <t>02943</t>
  </si>
  <si>
    <t>OSTATNÍ POŽADAVKY - VYPRACOVÁNÍ RDS</t>
  </si>
  <si>
    <t>RDS-Z-PDS - pro celou stavbu</t>
  </si>
  <si>
    <t>13</t>
  </si>
  <si>
    <t>02944</t>
  </si>
  <si>
    <t>OSTAT POŽADAVKY - DOKUMENTACE SKUTEČ PROVEDENÍ V DIGIT FORMĚ</t>
  </si>
  <si>
    <t>skutečného provedení stavby</t>
  </si>
  <si>
    <t>14</t>
  </si>
  <si>
    <t>02945</t>
  </si>
  <si>
    <t>OSTAT POŽADAVKY - GEOMETRICKÝ PLÁN</t>
  </si>
  <si>
    <t>15</t>
  </si>
  <si>
    <t>02946</t>
  </si>
  <si>
    <t>OSTAT POŽADAVKY - FOTODOKUMENTACE</t>
  </si>
  <si>
    <t>2*1=2,000 [A]</t>
  </si>
  <si>
    <t>16</t>
  </si>
  <si>
    <t>02950</t>
  </si>
  <si>
    <t>OSTATNÍ POŽADAVKY - POSUDKY, KONTROLY, REVIZNÍ ZPRÁVY</t>
  </si>
  <si>
    <t>Povodňový a havarijní plán</t>
  </si>
  <si>
    <t>17</t>
  </si>
  <si>
    <t>02960</t>
  </si>
  <si>
    <t>OSTATNÍ POŽADAVKY - ODBORNÝ DOZOR</t>
  </si>
  <si>
    <t>Koordinace staveb 
- ČEZ, CETIN, požadavky NPÚ</t>
  </si>
  <si>
    <t>18</t>
  </si>
  <si>
    <t>02991</t>
  </si>
  <si>
    <t>OSTATNÍ POŽADAVKY - INFORMAČNÍ TABULE</t>
  </si>
  <si>
    <t>Označení stavby dle směrnic investora</t>
  </si>
  <si>
    <t>2=2,000 [A] ..... odhad</t>
  </si>
  <si>
    <t>19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</si>
  <si>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</si>
  <si>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</si>
  <si>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</si>
  <si>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20</t>
  </si>
  <si>
    <t>03999R</t>
  </si>
  <si>
    <t>PŘÍPLATEK ZA PRÁCE MALÉHO ROZSAHU</t>
  </si>
  <si>
    <t>Odhad 
Zahrnuje zvýšené náklady spojené s provedením prací, u nichž vlivem malého rozsahu náklady na dopravu, zajištění stroj.vybavení a pod. neobvykle navyšují jednotkovou cenu</t>
  </si>
  <si>
    <t>SO 002</t>
  </si>
  <si>
    <t>Demolice stávajícího mostu</t>
  </si>
  <si>
    <t>015130</t>
  </si>
  <si>
    <t>POPLATKY ZA LIKVIDACI ODPADŮ NEKONTAMINOVANÝCH - 17 03 02 VYBOURANÝ ASFALTOVÝ BETON BEZ DEHTU</t>
  </si>
  <si>
    <t>T</t>
  </si>
  <si>
    <t>Izolace 97817 
5,95*6,00*5,5*2/1000=0,393 [B]</t>
  </si>
  <si>
    <t>015140</t>
  </si>
  <si>
    <t>a</t>
  </si>
  <si>
    <t>POPLATKY ZA LIKVIDACŮ ODPADŮ NEKONTAMINOVANÝCH - 17 01 01  BETON Z DEMOLIC OBJEKTŮ, ZÁKLADŮ TV</t>
  </si>
  <si>
    <t>2020_OTSKP</t>
  </si>
  <si>
    <t>5,592*2,3=12,862 [A] .......... viz pol.č. 966158</t>
  </si>
  <si>
    <t>b</t>
  </si>
  <si>
    <t>železobeton</t>
  </si>
  <si>
    <t>13,209*2,5=33,023 [A] .......... viz pol.č.966168 část a 
12,520*2,5=31,300 [B] .......... viz pol.č.966168 část b 
3,0*2,5=7,500 [C] ................ viz pol.č.966168 část c 
Celkem:  
A+B+C=71,823 [D]</t>
  </si>
  <si>
    <t>015330</t>
  </si>
  <si>
    <t>POPLATKY ZA LIKVIDACŮ ODPADŮ NEKONTAMINOVANÝCH - 17 05 04  KAMENNÁ SUŤ</t>
  </si>
  <si>
    <t>57,943*2,6=150,652 [A] ...... viz pol.č. 966138.a 
47,5*2,6=123,500 [B] .......... viz pol.č. 966138.b 
32,200*2,6=83,720 [C] ........ viz pol.č. 114158 
Celkem:  
A+B+C=357,872 [D]</t>
  </si>
  <si>
    <t>vypracování technologického postupu na demolici nosné konstrukce a konstrukce ramp</t>
  </si>
  <si>
    <t>Pasportizace přilehlých nemovitostí a konstrukcí.</t>
  </si>
  <si>
    <t>Zemní práce</t>
  </si>
  <si>
    <t>114158</t>
  </si>
  <si>
    <t>ODSTR DLAŽ VOD KOR Z LOMKAM NA MC VČET PODKL, ODVOZ DO 20KM</t>
  </si>
  <si>
    <t>M3</t>
  </si>
  <si>
    <t>Odstranění dlažby a souvrství stávajícího koryta potoka</t>
  </si>
  <si>
    <t>92,0*0,35 (tloušťka odhadem)=32,200 [A]</t>
  </si>
  <si>
    <t>12960</t>
  </si>
  <si>
    <t>ČIŠTĚNÍ VODOTEČÍ A MELIORAČ KANÁLŮ OD NÁNOSŮ</t>
  </si>
  <si>
    <t>Vyčištění koryta pod mostem a při přítoku a odtoku</t>
  </si>
  <si>
    <t>92,0*0,200=18,400 [A]   tloušťka odhadem</t>
  </si>
  <si>
    <t>12961R</t>
  </si>
  <si>
    <t>PŘÍPLATEK ZA RUČNÍ ČIŠTĚNÍ VODOTEČÍ A MELIORAČ KANÁLŮ OD NÁNOSŮ</t>
  </si>
  <si>
    <t>Předpoklad 1/3 z celkového objemu pol. 12960</t>
  </si>
  <si>
    <t>92,0*0,200*0,333=6,127 [A]</t>
  </si>
  <si>
    <t>Ostatní konstrukce a práce</t>
  </si>
  <si>
    <t>9112A3</t>
  </si>
  <si>
    <t>ZÁBRADLÍ MOSTNÍ S VODOR MADLY - DEMONTÁŽ S PŘESUNEM</t>
  </si>
  <si>
    <t>M</t>
  </si>
  <si>
    <t>původní ocelové trojmadlové zábradlí 
odvoz k recyklaci - případný zisk náleží objednateli</t>
  </si>
  <si>
    <t>5,60=5,600 [A] ........... levá strana mostu 
9,0=9,000 [B] ............. pravá strana mostu 
Celkem:  
A+B=14,600 [C]</t>
  </si>
  <si>
    <t>919147</t>
  </si>
  <si>
    <t>ŘEZÁNÍ ŽELEZOBETONOVÝCH KONSTRUKCÍ TL DO 400MM</t>
  </si>
  <si>
    <t>řezání původní žb NK</t>
  </si>
  <si>
    <t>5,950=5,950 [A]</t>
  </si>
  <si>
    <t>965821R</t>
  </si>
  <si>
    <t>odstranění kamenných patníků</t>
  </si>
  <si>
    <t>odstranění kamenných patníků včetně odvozu na investorem určené místo</t>
  </si>
  <si>
    <t>2=2,000 [A]</t>
  </si>
  <si>
    <t>966138</t>
  </si>
  <si>
    <t>BOURÁNÍ KONSTRUKCÍ Z KAMENE NA MC S ODVOZEM DO 20KM</t>
  </si>
  <si>
    <t>8,6*0,6*2,310=11,920 [A] ..... opěra 1 
8,6*0,6*2,33=12,023 [B] ....... opěra 2 
8,5[m]*4,0[m2]=34,000 [D] .......... opěra pod rampami; ODHAD 
Celkem:  
A+B+D=57,943 [C]</t>
  </si>
  <si>
    <t>kamenné opěrné zdi u koryta vpravo</t>
  </si>
  <si>
    <t>13,0=13,000 [A] ..... délka stěny - odečteno z výkresu č.2 "Stávající stav" 
1,0=1,000 [E] ......... šířka (ODHAD) 
3,0=3,000 [B] ......... výška bourané části 
3,4=3,400 [F] ..... délka stěny - odečteno z výkresu č.2 "Stávající stav" 
1,0=1,000 [G] ......... šířka (ODHAD) 
2,5=2,500 [H] ......... výška bourané části 
Celkem: A*E*B+F*G*H=47,500 [I]</t>
  </si>
  <si>
    <t>966158</t>
  </si>
  <si>
    <t>BOURÁNÍ KONSTRUKCÍ Z PROST BETONU S ODVOZEM DO 20KM</t>
  </si>
  <si>
    <t>betonová římsa + betonový úložný práh</t>
  </si>
  <si>
    <t>5,95*0,400*0,450=1,071 [A] .......... levá římsa 
9,613*0,410*0,500=1,971 [B] ........ pravá římsa 
8,5*0,6*0,5=2,550 [D] .............. betonový úložný práh mezi kamennou opěrou a rampou; ODHAD 
Celkem: A+B+D=5,592 [C]</t>
  </si>
  <si>
    <t>966168</t>
  </si>
  <si>
    <t>BOURÁNÍ KONSTRUKCÍ ZE ŽELEZOBETONU S ODVOZEM DO 20KM</t>
  </si>
  <si>
    <t>bourání žb nosné desky</t>
  </si>
  <si>
    <t>bourání žb nosné desky: 
0,370=0,370 [A] ............. tl.žb desky 
5,95*6,00=35,700 [B] ..... půdorysná plocha 
Celkem:  
A*B=13,209 [C] 
ubourání betonové opěrné zdi v délce cca 2,0 m pro napojení na novou konstrukci 
viz PD výkres č.2 "Stávající stav" 
napojení na novou konstrukci novou žb stěnou řeší objekt 202 
2,0=2,000 [H] ......... délka stěny - odečteno z výkresu č.2 "Stávající stav" 
1,0=1,000 [I] ......... šířka (ODHAD) 
1,5=1,500 [J] ......... výška bourané části 
Celkem:  
H*I*J=3,000 [K] 
Celkem: C+K=16,209 [L]</t>
  </si>
  <si>
    <t>966168R</t>
  </si>
  <si>
    <t>ruční bourání železobetonových konstrukcí</t>
  </si>
  <si>
    <t>bourání žb ramp: 
5,544*0,2=1,109 [E] ........... rampa pro pěší 
32,837*0,250=8,209 [F] ..... odstavná rampa 
12,809*0,250=3,202 [G] ..... rampa do garáže 
Celkem:  
E+F+G=12,520 [D]</t>
  </si>
  <si>
    <t>966188</t>
  </si>
  <si>
    <t>DEMONTÁŽ KONSTRUKCÍ KOVOVÝCH S ODVOZEM DO 20KM</t>
  </si>
  <si>
    <t>ocelové nosníky I 250, součást rampy pro pěší a odstavné rampy 
odvoz k recyklaci - případný zisk náleží objednateli</t>
  </si>
  <si>
    <t>(5,739+5,542)*41,9/1000=0,473 [A] ..... součást rampy pro pěší 
(5,549+5,462+5,379+5,351+5,209+5,259)*41,9/1000=1,350 [B] ..... odstavná rampa 
Celkem:  
A+B=1,823 [C]</t>
  </si>
  <si>
    <t>97817</t>
  </si>
  <si>
    <t>ODSTRANĚNÍ MOSTNÍ IZOLACE</t>
  </si>
  <si>
    <t>M2</t>
  </si>
  <si>
    <t>Odstranění izolačního systému (odhad)</t>
  </si>
  <si>
    <t>5,95*6,00=35,700 [B] ..... půdorysná plocha</t>
  </si>
  <si>
    <t>SO 102</t>
  </si>
  <si>
    <t>Úprava komunikace</t>
  </si>
  <si>
    <t>015112</t>
  </si>
  <si>
    <t>POPLATKY ZA LIKVIDACŮ ODPADŮ NEKONTAMINOVANÝCH - 17 05 04  VYTĚŽENÉ ZEMINY A HORNINY -  II. TŘÍDA TĚŽITELNOSTI</t>
  </si>
  <si>
    <t>- materiál je v majetku investora 
- místo uložení (skládky) zajistí zhotovitel 
- nebo dle požadavků investora</t>
  </si>
  <si>
    <t>vozovkové vrstvy (nezpevněné a zpevněné cementem) 
43,318*1,9+27,359*2,3=145,230 [A] ..... viz pol.č. 113328 a 113348 
113,995*2,0=227,990 [B] ........... viz pol.č.131838 
4,140*2,0=8,280 [C] ............ viz položka č.132838 
Celkem:  
A+B+C=381,500 [D]</t>
  </si>
  <si>
    <t>015131R</t>
  </si>
  <si>
    <t>POPLATKY ZA LIKVIDACŮ ODPADŮ NEKONTAMINOVANÝCH - 17 03 02  VYBOURANÝ ASFALTOVÝ BETON BEZ DEHTU</t>
  </si>
  <si>
    <t>47,399=47,399 [A] ...... objem frézovaného asfalt. materiálu, viz pol. č. 113728 
2,4=2,400 [B] ............. měrná hmotnost 
Celkem:  
A*B=113,758 [C]</t>
  </si>
  <si>
    <t>11130</t>
  </si>
  <si>
    <t>SEJMUTÍ DRNU</t>
  </si>
  <si>
    <t>v tl. 0,20 m 
viz TZ kapitola č.6 "Zemní práce"</t>
  </si>
  <si>
    <t>12,96+11,63=24,590 [A]</t>
  </si>
  <si>
    <t>113328</t>
  </si>
  <si>
    <t>ODSTRAN PODKL ZPEVNĚNÝCH PLOCH Z KAMENIVA NESTMEL, ODVOZ DO 20KM</t>
  </si>
  <si>
    <t>0,190=0,190 [A] ...... tloušťka odstraněné vrstvy 
77,31+150,68=227,990 [B] ..... plocha  
Celkem:  
A*B=43,318 [C]</t>
  </si>
  <si>
    <t>113348</t>
  </si>
  <si>
    <t>ODSTRAN PODKL ZPEVNĚNÝCH PLOCH S CEM POJIVEM, ODVOZ DO 20KM</t>
  </si>
  <si>
    <t>0,120=0,120 [A] ...... tloušťka odstraněné vrstvy 
77,31+150,68=227,990 [B] ..... plocha  
Celkem:  
A*B=27,359 [C]</t>
  </si>
  <si>
    <t>113728</t>
  </si>
  <si>
    <t>FRÉZOVÁNÍ ZPEVNĚNÝCH PLOCH ASFALTOVÝCH, ODVOZ DO 20KM</t>
  </si>
  <si>
    <t>frézování asfaltových vrstev původní komunikace</t>
  </si>
  <si>
    <t>0,090=0,090 [A] ..... tloušťka 1 (částečné odstranění komunikace a komunikace na mostě) 
0,140=0,140 [B] ..... tloušťka 2 (kompletní odstranění vrstev na komunikaci mimo most) 
0,450=0,450 [G] ..... tloušťka 3 (kompletní odstranění asf. vrstev komunikace  - na izolaci NK)  
21,8=21,800 [C] ..... komunikace mimo most s částečným odstraněním povrchu 
77,31=77,310 [D] ..... komunikace s kompletním odstraněním povrchu část 1 
30,04=30,040 [E] ..... komunikace - most 
150,68=150,680 [F] ..... komunikace s kompletním odstraněním povrchu část 2 
Celkem:  
C*A+(D+F)*B+E*G=47,399 [H]</t>
  </si>
  <si>
    <t>113765</t>
  </si>
  <si>
    <t>FRÉZOVÁNÍ DRÁŽKY PRŮŘEZU DO 600MM2 V ASFALTOVÉ VOZOVCE</t>
  </si>
  <si>
    <t>5,5+6,0=11,500 [A] .......... frézování drážky v obrusné vrstvě nové komunikace u napojení na stávající komunikaci</t>
  </si>
  <si>
    <t>131838</t>
  </si>
  <si>
    <t>HLOUBENÍ JAM ZAPAŽ I NEPAŽ TŘ. II, ODVOZ DO 20KM</t>
  </si>
  <si>
    <t>výkop komunikace na úroveň parapláně  
(77,31+150,68)*0,5=113,995 [A] ..... plochy odměřeny digitálně z výkresu</t>
  </si>
  <si>
    <t>132838</t>
  </si>
  <si>
    <t>HLOUBENÍ RÝH ŠÍŘ DO 2M PAŽ I NEPAŽ TŘ. II, ODVOZ DO 20KM</t>
  </si>
  <si>
    <t>hloubení rýh pro trativody 
 - hloubka rýhy 0,600 
 - šířka rýhy 0,200 ÷ 0,400 
viz PD příloha č. 4 "Vzorový příčný řez"</t>
  </si>
  <si>
    <t>levý trativod: 
10,0*(0,400+0,200)/2*0,600=1,800 [A] 
pravý trativod: 
13,0*(0,400+0,200)/2*0,600=2,340 [B] 
Celkem:  
A+B=4,140 [C]</t>
  </si>
  <si>
    <t>17120</t>
  </si>
  <si>
    <t>ULOŽENÍ SYPANINY DO NÁSYPŮ A NA SKLÁDKY BEZ ZHUTNĚNÍ</t>
  </si>
  <si>
    <t>uložení zeminy na skládce z výkopů rýh pro trativody: 
4,140=4,140 [A] ..... viz položka č.132838</t>
  </si>
  <si>
    <t>17411</t>
  </si>
  <si>
    <t>ZÁSYP JAM A RÝH ZEMINOU SE ZHUTNĚNÍM</t>
  </si>
  <si>
    <t>zásyp rýhy s trativodem drceným kamenivem fr. 4/16 
(včetně obsypu potrubí)</t>
  </si>
  <si>
    <t>levý trativod: 
10,0*0,6*0,4=2,400 [A] ..... odpočet objemu trubky zanedbán 
pravý trativod: 
13,0*0,60*0,40=3,120 [B] ..... odpočet objemu trubky zanedbán 
Celkem:  
A+B=5,520 [C]</t>
  </si>
  <si>
    <t>17581</t>
  </si>
  <si>
    <t>OBSYP POTRUBÍ A OBJEKTŮ Z NAKUPOVANÝCH MATERIÁLŮ</t>
  </si>
  <si>
    <t>obsyp uliční vpusti štěrkodrtí ŠDA frakce 0/32; hutnit po vrstvách tl. max 0,300 m na D=min. 95% PS 
viz TZ kapitola č. 4.5. "Odvodnění vozovky"</t>
  </si>
  <si>
    <t>2,20*2,20*1,50-3,142*0,3*0,3*1,5=6,836 [A]</t>
  </si>
  <si>
    <t>18222</t>
  </si>
  <si>
    <t>ROZPROSTŘENÍ ORNICE VE SVAHU V TL DO 0,15M</t>
  </si>
  <si>
    <t>tloušťka vrstvy 150 mm 
viz PD příloha č.4 "Vzorový příčný řez" a TZ kapitola č.6. "Zemní práce"</t>
  </si>
  <si>
    <t>50,0=50,000 [B]        ........... procento vyjadřující poměr ploch mezi "ve svahu" a "v rovině" 
12,96+11,63=24,590 [A] ..... celková plocha pro rozprostření ornice; odměřeno digitálně z výkresu 
Celkem:  
B*A/100=12,295 [C]</t>
  </si>
  <si>
    <t>18232</t>
  </si>
  <si>
    <t>ROZPROSTŘENÍ ORNICE V ROVINĚ V TL DO 0,15M</t>
  </si>
  <si>
    <t>18242</t>
  </si>
  <si>
    <t>ZALOŽENÍ TRÁVNÍKU HYDROOSEVEM NA ORNICI</t>
  </si>
  <si>
    <t>12,96+11,63=24,590 [A] ..... odměřeno digitálně z výkresu</t>
  </si>
  <si>
    <t>Základy</t>
  </si>
  <si>
    <t>21263</t>
  </si>
  <si>
    <t>TRATIVODY KOMPLET Z TRUB Z PLAST HMOT DN DO 150MM</t>
  </si>
  <si>
    <t>z drenážních trubek PVC-U DN 150 SN 8, flexibilních perforovaných po celém obvodě 
včetně napojení do rubové drenáže mostu 
viz TZ kapitola 4.5. "Odvodnění vozovky"</t>
  </si>
  <si>
    <t>levý trativod: 
10,0=10,000 [A] ..... hodnota převzata z PD č.přílohy 3 "Podélný profil" 
pravý trativod: 
13,0=13,000 [B] ..... hodnota převzata z PD č.přílohy 3 "Podélný profil" 
Celkem:  
A+B=23,000 [C]</t>
  </si>
  <si>
    <t>28997</t>
  </si>
  <si>
    <t>OPLÁŠTĚNÍ (ZPEVNĚNÍ) Z GEOTEXTILIE A GEOMŘÍŽOVIN</t>
  </si>
  <si>
    <t>levý trativod: 
10,0*3,142*0,160*1,5=7,541 [A] ..... obalení trubky trativodu + 50% 
pravý trativod: 
13,0*3,142*0,160*1,5=9,803 [B] ..... obalení trubky trativodu + 50% 
Celkem:  
A+B=17,344 [C]</t>
  </si>
  <si>
    <t>Vodorovné konstrukce</t>
  </si>
  <si>
    <t>451311</t>
  </si>
  <si>
    <t>PODKL A VÝPLŇ VRSTVY Z PROST BET DO C8/10</t>
  </si>
  <si>
    <t>levý trativod: 
10,0*0,25*0,10=0,250 [A] ..... průměrná šířka 0,25 m; tloušťka vrstvy 0,10 m 
pravý trativod: 
13,0*0,25*0,10=0,325 [B] ..... průměrná šířka 0,25 m; tloušťka vrstvy 0,10 m 
Celkem:  
A+B=0,575 [C]</t>
  </si>
  <si>
    <t>451523</t>
  </si>
  <si>
    <t>VÝPLŇ VRSTVY Z KAMENIVA DRCENÉHO, INDEX ZHUTNĚNÍ ID DO 0,9</t>
  </si>
  <si>
    <t>provedení aktivní zóny v tl.0,5 m, ostatní viz TZ kapitola 6 "Zemní práce"</t>
  </si>
  <si>
    <t>(77,31+150,68)*0,5=113,995 [A] ..... plochy odměřeny digitálně z výkresu</t>
  </si>
  <si>
    <t>Komunikace</t>
  </si>
  <si>
    <t>56140</t>
  </si>
  <si>
    <t>KAMENIVO ZPEVNĚNÉ CEMENTEM</t>
  </si>
  <si>
    <t>směs stmelená cementem; SC C8/10; tl. 120 mm 
včetně opatření proti vzniku reflexních trhlin 
viz TZ kapitola 4.4. "Konstrukce vozovky"</t>
  </si>
  <si>
    <t>0,120=0,120 [A] ..... tloušťka vrstvy 
77,310+150,68=227,990 [B] ............ plocha vrstvy 
Celkem:  
A*B=27,359 [C]</t>
  </si>
  <si>
    <t>21</t>
  </si>
  <si>
    <t>56330</t>
  </si>
  <si>
    <t>VOZOVKOVÉ VRSTVY ZE ŠTĚRKODRTI</t>
  </si>
  <si>
    <t>štěrkodrť  ŠDA; tloušťka vrstvy 190 mm 
viz TZ kapitola 4.4. "Konstrukce vozovky"</t>
  </si>
  <si>
    <t>0,190=0,190 [A] ..... tloušťka vrstvy 
77,310+150,680=227,990 [B] ............ plocha vrstvy 
Celkem:  
A*B=43,318 [C]</t>
  </si>
  <si>
    <t>22</t>
  </si>
  <si>
    <t>572123</t>
  </si>
  <si>
    <t>INFILTRAČNÍ POSTŘIK Z EMULZE DO 1,0KG/M2</t>
  </si>
  <si>
    <t>postřik infiltrační PI-EP; 0,6 kg/m2 
modifikovaná kationaktivní emulze C60BP4 
viz TZ kapitola 4.4. "Konstrukce vozovky"</t>
  </si>
  <si>
    <t>77,310+150,680=227,990 [A]</t>
  </si>
  <si>
    <t>23</t>
  </si>
  <si>
    <t>572214</t>
  </si>
  <si>
    <t>SPOJOVACÍ POSTŘIK Z MODIFIK EMULZE DO 0,5KG/M2</t>
  </si>
  <si>
    <t>postřik spojovací PS-EP; 0,35 kg/m2 
modifikovaná kationaktivní emulze C60BP4 
viz TZ kapitola 4.4. "Konstrukce vozovky"</t>
  </si>
  <si>
    <t>77,310+150,680=227,990 [A] ..... plocha pod obrusnou vrstvou 
77,310+150,680=227,990 [B] ..... plocha pod ložní vrstvou 
21,800=21,800 [E] ...... plocha s obnovou asfalt. krytu vozovky 
Celkem:  
A+B+E=477,780 [F]</t>
  </si>
  <si>
    <t>24</t>
  </si>
  <si>
    <t>572224</t>
  </si>
  <si>
    <t>SPOJOVACÍ POSTŘIK Z MODIFIK EMULZE DO 1,0KG/M2</t>
  </si>
  <si>
    <t>postřik spojovací PS-EP; 0,60 kg/m2 
modifikovaná kationaktivní emulze C60BP4 
viz TZ kapitola 4.4. "Konstrukce vozovky"</t>
  </si>
  <si>
    <t>21,800=21,800 [E] ...... plocha s obnovou asfalt. krytu vozovky</t>
  </si>
  <si>
    <t>25</t>
  </si>
  <si>
    <t>574B34</t>
  </si>
  <si>
    <t>ASFALTOVÝ BETON PRO OBRUSNÉ VRSTVY MODIFIK ACO 11+, 11S TL. 40MM</t>
  </si>
  <si>
    <t>ACO 11+; tl. vrstvy 40 mm 
modifikované asfaltové pojivo PmB 5/80-65 podle ČSN EN 14023 
viz TZ kapitola 4.4. "Konstrukce vozovky"</t>
  </si>
  <si>
    <t>77,310+150,680=227,990 [A] ...... plocha s kompletní výměnou komunikace 
21,800=21,800 [B] ...... plocha s obnovou asfalt. krytu vozovky 
Celkem:  
A+B=249,790 [C]</t>
  </si>
  <si>
    <t>26</t>
  </si>
  <si>
    <t>574D46</t>
  </si>
  <si>
    <t>ASFALTOVÝ BETON PRO LOŽNÍ VRSTVY MODIFIK ACL 16+, 16S TL. 50MM</t>
  </si>
  <si>
    <t>ACL 16+; tl. vrstvy 50 mm 
silniční asfaltové pojivo 50/70 podle ČSN EN 12591 
viz TZ kapitola 4.4. "Konstrukce vozovky"</t>
  </si>
  <si>
    <t>27</t>
  </si>
  <si>
    <t>574F46</t>
  </si>
  <si>
    <t>ASFALTOVÝ BETON PRO PODKLADNÍ VRSTVY MODIFIK ACP 16+, 16S TL. 50MM</t>
  </si>
  <si>
    <t>ACP 16+; tl. vrstvy 50 mm 
silniční asfaltové pojivo 50/70 podle ČSN EN 12591 
viz TZ kapitola 4.4. "Konstrukce vozovky"</t>
  </si>
  <si>
    <t>Potrubí</t>
  </si>
  <si>
    <t>28</t>
  </si>
  <si>
    <t>89712R</t>
  </si>
  <si>
    <t>VPUSŤ KANALIZAČNÍ ULIČNÍ KOMPLETNÍ Z BETONOVÝCH DÍLCŮ</t>
  </si>
  <si>
    <t>uliční vpust UV1 
včetně přípojky z hladkých trubek PVC DN 150 SN 10 a příslušných zemních prací 
viz TZ kapitola 4.5. "Odvodnění vozovky"</t>
  </si>
  <si>
    <t>29</t>
  </si>
  <si>
    <t>914131</t>
  </si>
  <si>
    <t>DOPRAVNÍ ZNAČKY ZÁKLADNÍ VELIKOSTI OCELOVÉ FÓLIE TŘ 2 - DODÁVKA A MONTÁŽ</t>
  </si>
  <si>
    <t>provedení viz TZ kapitola 5 "Vybavení komunikace"</t>
  </si>
  <si>
    <t>3=3,000 [A] ..... sestava 2x IS3c a IS3d</t>
  </si>
  <si>
    <t>30</t>
  </si>
  <si>
    <t>914133</t>
  </si>
  <si>
    <t>DOPRAVNÍ ZNAČKY ZÁKLADNÍ VELIKOSTI OCELOVÉ FÓLIE TŘ 2 - DEMONTÁŽ</t>
  </si>
  <si>
    <t>2=2,000 [A] ..... 2x značka B13 
2=2,000 [B] ..... 2x značka E13 
3=3,000 [C] ..... sestava dopravních značek IS3d + IS3c 
Celkem:  
A+B+C=7,000 [D]</t>
  </si>
  <si>
    <t>31</t>
  </si>
  <si>
    <t>914911</t>
  </si>
  <si>
    <t>SLOUPKY A STOJKY DOPRAVNÍCH ZNAČEK Z OCEL TRUBEK SE ZABETONOVÁNÍM - DODÁVKA A MONTÁŽ</t>
  </si>
  <si>
    <t>1=1,000 [A] ..... pro sestavu 2x IS3c a IS3d</t>
  </si>
  <si>
    <t>32</t>
  </si>
  <si>
    <t>914913</t>
  </si>
  <si>
    <t>SLOUPKY A STOJKY DZ Z OCEL TRUBEK ZABETON DEMONTÁŽ</t>
  </si>
  <si>
    <t>včetně kompletní likvidace betonových patek</t>
  </si>
  <si>
    <t>1=1,000 [A] ..... sestava B13+E13 
1=1,000 [B] ..... sestava B13+E13 
1=1,000 [C] ..... sestava IS3d + IS3c 
Celkem:  
A+B+C=3,000 [D]</t>
  </si>
  <si>
    <t>33</t>
  </si>
  <si>
    <t>917224</t>
  </si>
  <si>
    <t>SILNIČNÍ A CHODNÍKOVÉ OBRUBY Z BETONOVÝCH OBRUBNÍKŮ ŠÍŘ 150MM</t>
  </si>
  <si>
    <t>betonová obruba ABO 2-15 do lože z betonu C20/25nXF3 
obruba převýšená na 0,15 m 
viz TZ kapitola 4.3. "Uspořádání v příčném řezu"</t>
  </si>
  <si>
    <t>11,5=11,500 [A]</t>
  </si>
  <si>
    <t>34</t>
  </si>
  <si>
    <t>betonová obruba ABO 2-15 do lože z betonu C20/25nXF3 
obruby zcela zapuštěny 
viz TZ kapitola 4.3. "Uspořádání v příčném řezu"</t>
  </si>
  <si>
    <t>14,5=14,500 [A] ........ obruba vpravo 
31,0=31,000 [B] ........ obruba vlevo 
Celkem: A+B=45,500 [C]</t>
  </si>
  <si>
    <t>35</t>
  </si>
  <si>
    <t>919111</t>
  </si>
  <si>
    <t>ŘEZÁNÍ ASFALTOVÉHO KRYTU VOZOVEK TL DO 50MM</t>
  </si>
  <si>
    <t>zaříznutí stávající obrusné brstvy u napojení (stávající x nová komunikace)</t>
  </si>
  <si>
    <t>6,5+6,0=12,500 [A]</t>
  </si>
  <si>
    <t>36</t>
  </si>
  <si>
    <t>931325</t>
  </si>
  <si>
    <t>TĚSNĚNÍ DILATAČ SPAR ASF ZÁLIVKOU MODIFIK PRŮŘ DO 600MM2</t>
  </si>
  <si>
    <t>zálivka za horka typ N1 podle ČSN EN 14188 
viz TZ kapitola 4.4. "Konstrukce vozovky"</t>
  </si>
  <si>
    <t>5,5+6,0=11,500 [A] .......... zalití drážky v obrusné vrstvě nové komunikace u napojení na stávající komunikaci</t>
  </si>
  <si>
    <t>SO 202</t>
  </si>
  <si>
    <t>Most ev.č. 11620-1</t>
  </si>
  <si>
    <t>015111</t>
  </si>
  <si>
    <t>POPLATKY ZA LIKVIDACŮ ODPADŮ NEKONTAMINOVANÝCH - 17 05 04  VYTĚŽENÉ ZEMINY A HORNINY -  I. TŘÍDA TĚŽITELNOSTI</t>
  </si>
  <si>
    <t>(2*1,5*1,5*4)*2,0=36,000 [A] .......... zemina z odstranění zemních hrázek (viz pol.č. 124838)</t>
  </si>
  <si>
    <t>uložení zeminy z hlavního výkopu</t>
  </si>
  <si>
    <t>614,434*2,0=1 228,868 [A]</t>
  </si>
  <si>
    <t>projekt sledování a údržby mostu</t>
  </si>
  <si>
    <t>výpočet zatížitelnosti</t>
  </si>
  <si>
    <t>03730</t>
  </si>
  <si>
    <t>POMOC PRÁCE ZAJIŠŤ NEBO ZŘÍZ OCHRANU INŽENÝRSKÝCH SÍTÍ</t>
  </si>
  <si>
    <t>ochrana, podepření a oprava trubního vedení kanalizace a náklady s tím spojené 
viz PD TZ kapitola 4.11.7 "Cizí zařízení"</t>
  </si>
  <si>
    <t>kabel (y) neznámého vlastníka 
 - ochrana a provizorní vyvěšení 
 - uložení v chráničkách na původní místo</t>
  </si>
  <si>
    <t>spára 15x20 mm - frézování drážky v obrusné vrstvě nové komunikace na rozhraní most X předmostí 
viz TZ kapitola 4.5.4 "Mostní závěry"</t>
  </si>
  <si>
    <t>6,863[m]+6,811[m]=13,674 [B]</t>
  </si>
  <si>
    <t>11513</t>
  </si>
  <si>
    <t>ČERPÁNÍ VODY DO 2000 L/MIN</t>
  </si>
  <si>
    <t>HOD</t>
  </si>
  <si>
    <t>- kompletní provedení a zajištění po celou nutnou dobu 
- odhad</t>
  </si>
  <si>
    <t>600=600,000 [A]</t>
  </si>
  <si>
    <t>11526</t>
  </si>
  <si>
    <t>PŘEVEDENÍ VODY POTRUBÍM DN 800 NEBO ŽLABY R.O. DO 2,8M</t>
  </si>
  <si>
    <t>včetně případného přemístěnípotrubí během stavby</t>
  </si>
  <si>
    <t>44,0=44,000 [A] .......... viz PD TZ kap.4.2 "Výkopy a založení"</t>
  </si>
  <si>
    <t>124838</t>
  </si>
  <si>
    <t>VYKOPÁVKY PRO KORYTA VODOTEČÍ TŘ. II, ODVOZ DO 20KM</t>
  </si>
  <si>
    <t>2*1,5*1,5*4=18,000 [A] .......... odstranění zemních hrázek (viz pol.č. 17750)</t>
  </si>
  <si>
    <t>131830R</t>
  </si>
  <si>
    <t>PŘÍPLATEK ZA RUČNÍ HLOUBENÍ JAM ZAPAŽ I NEPAŽ TŘ. II</t>
  </si>
  <si>
    <t>Předpoklad 1/4 z celkového objemu pol. 131838</t>
  </si>
  <si>
    <t>(232,74*3,300*0,8)*0,25=153,608 [A]</t>
  </si>
  <si>
    <t>hlavní výkop</t>
  </si>
  <si>
    <t>232,74*3,300*0,8=614,434 [A]</t>
  </si>
  <si>
    <t>614,434=614,434 [A] ..... viz položka č.131838</t>
  </si>
  <si>
    <t>17481</t>
  </si>
  <si>
    <t>ZÁSYP JAM A RÝH Z NAKUPOVANÝCH MATERIÁLŮ</t>
  </si>
  <si>
    <t>zásyp před opěrou a za opěrou do úrovně těsnící vrstvy 
viz tabulka v TZ kapitola 4.9 "Přechodová oblast"</t>
  </si>
  <si>
    <t>O1+ opěra rampy: 
60,0*2,1=126,000 [A] 
O2+křídlo: 
46,0*2,0=92,000 [B] 
nátoková strana rámové konstrukce: 
0,718[m2]*5,400[m]=3,877 [C] ........... (plocha řezu x délka) 
odtoková strana konstrukce: 
0,544[m2]*7,200[m]=3,917 [D] ........... (plocha řezu x délka) 
úsek u opěry pod rampami: 
1,0[m2]*21,000[m]=21,000 [E] ........... (plocha řezu x délka) 
úsek u pravého křídla opěry 2, strana bez záporového pažení: 
1,0[m2]*13,000[m]=13,000 [F] ........... (plocha řezu x délka) 
úsek u stěny obložené kamenem (opěra 1, pravá strana) 
1,0[m2]*5,100[m]=5,100 [H] ........... (plocha řezu x délka) 
zásyp u navazující betonové zdi (konec pravého křídla opěry 2) 
2,0*3,3*5,0=33,000 [I] 
oblast u přezděné kamenné nábřežní zdi 
(3,0+1,5)*3,0*3,0/2=20,250 [J] 
oblast u betonové zdi s kamenným obkladem: 
6,0*3,0*2,8=50,400 [K] 
Celkem:  
A+B+C+D+E+F+H+I+J+K=368,544 [G]</t>
  </si>
  <si>
    <t>17750</t>
  </si>
  <si>
    <t>ZEMNÍ HRÁZKY ZE ZEMIN NEPROPUSTNÝCH</t>
  </si>
  <si>
    <t>2*1,5*1,5*4=18,000 [A] .......... viz PD TZ kap.4.2 "Výkopy a založení"</t>
  </si>
  <si>
    <t>drenáž rubu opěry  - perforovaná trubka DN150; SN8 
- včetně prostupů skrz opěry podle VL4; 204.01 
viz TZ kapitola 4.5.6 "Odvodnění mostu"</t>
  </si>
  <si>
    <t>OP1: 
4,17+1,0+3,773+6,949+1,0+3,663=20,555 [A] 
OP2: 
5,093+2,879+1,0+10,399=19,371 [B] 
Celkem:  
A+B=39,926 [C]</t>
  </si>
  <si>
    <t>22597R</t>
  </si>
  <si>
    <t>ZÁPOROVÉ PAŽENÍ TRVALÉ KOTVENÉ (VIDITELNÁ PLOCHA)</t>
  </si>
  <si>
    <t>Počítáno z viditelné plochy pažení 
- kompletní provedení vč. zřízení, odstranění podle požadavku zhotovitele, kotvení, vrtů vč. vyplnění atd. 
- provedení dle návrhu zhotovitele</t>
  </si>
  <si>
    <t>3,5=3,500 [A]   .................... průměrná výška - pohledová pažení (ODHAD); viz výkres č.10 "Výkopy a založení" 
26,53+20,00=46,530 [B] ..... délky jednotlivých úseků pažení; viz výkres č.10 "Výkopy a založení" 
Celkem: A*B=162,855 [C]</t>
  </si>
  <si>
    <t>27152</t>
  </si>
  <si>
    <t>POLŠTÁŘE POD ZÁKLADY Z KAMENIVA DRCENÉHO</t>
  </si>
  <si>
    <t>štěrkový polštář ŠD 0÷32 
viz TZ kapitola 4.2 "Výkopy a založení"</t>
  </si>
  <si>
    <t>0,300=0,300 [A] ......... tloušťka vrstvy 
140,000=140,000 [B]..... plocha vrstvy (odhad) 
Celkem:  
A*B=42,000 [C]</t>
  </si>
  <si>
    <t>272314</t>
  </si>
  <si>
    <t>ZÁKLADY Z PROSTÉHO BETONU DO C25/30</t>
  </si>
  <si>
    <t>beton C25/30 - XF3</t>
  </si>
  <si>
    <t>5,716*1,0=5,716 [A] ....... zajišťující patní práh kamenné zdi 1,0x0,75x7,5 
0,5*0,6*1,0=0,300 [B] ..... část základu pod kamennou zeď u opěry č.2 vlevo 
Celkem:  
A+B=6,016 [C]</t>
  </si>
  <si>
    <t>272325</t>
  </si>
  <si>
    <t>ZÁKLADY ZE ŽELEZOBETONU DO C30/37</t>
  </si>
  <si>
    <t>základy křídelz C30/37-XA1 (XF3, XC2)</t>
  </si>
  <si>
    <t>základ pravého křídla u O2: 
(10,109+11,62)*0,45=9,778 [A] 
(2,147+3,069)*0,15=0,782 [B] 
Celkem:  
A+B=10,560 [C] 
základ pravého křídla u O1: 
6,125*0,45+1,514*0,150=2,983 [D] 
základ nábřežní stěny u O1: 
3,071*0,6=1,843 [E] 
základ opěry pod rampou: 
10,946*2,150*0,450=10,590 [F] 
Celkem: C+D+E+F=25,976 [G]</t>
  </si>
  <si>
    <t>272365</t>
  </si>
  <si>
    <t>VÝZTUŽ ZÁKLADŮ Z OCELI 10505, B500B</t>
  </si>
  <si>
    <t>základ pravého křídla u O2: 
10,560=10,560 [A] ......... objem betonu konstrukce 
0,180=0,180 [B] ............. množství výztuže [t/m3] 
základ pravého křídla u O1: 
2,983=2,983 [C] ......... objem betonu konstrukce 
0,180=0,180 [D] ......... množství výztuže [t/m3] 
základ nábřežní stěny u O1: 
1,843=1,843 [H] ......... objem betonu konstrukce (viz pol.č.272325) 
0,180=0,180 [I] ......... množství výztuže [t/m3] 
základ opěry pod rampou: 
10,590=10,590 [E] ......... objem betonu konstrukce (viz pol.č.272325) 
0,180=0,180 [F] ......... množství výztuže [t/m3] 
Celkem: A*B+C*D+H*I+E*F=4,676 [J]</t>
  </si>
  <si>
    <t>285392</t>
  </si>
  <si>
    <t>DODATEČNÉ KOTVENÍ VLEPENÍM BETONÁŘSKÉ VÝZTUŽE D DO 16MM DO VRTŮ</t>
  </si>
  <si>
    <t>kotvená přibetonávka</t>
  </si>
  <si>
    <t>10,0=10,000 [A] .......... počet kotev na výšku (odhad) 
40,0=40,000 [B] .......... počet kotev na délku 
1,6=1,600 [C] .......... koeficient navýšení (hlubší vrty) 
Celkem:  
A*B*C=640,000 [D]</t>
  </si>
  <si>
    <t>Vlepované kotevní trny pro uchycení kamenných sloupků (viz. pol. 33822) 
- 4 ks a´ sloupek 
- d = 0,367 m</t>
  </si>
  <si>
    <t>(2+4+11)*4=68,000 [A]</t>
  </si>
  <si>
    <t>Vlepované kotevní trny pro uchycení kamenných obrubníků (viz. pol. 917424) 
- 1 ks a´ m 
- d = 0,500 m</t>
  </si>
  <si>
    <t>7+21=28,000 [A]</t>
  </si>
  <si>
    <t>28999</t>
  </si>
  <si>
    <t>OPLÁŠTĚNÍ (ZPEVNĚNÍ) Z FÓLIE</t>
  </si>
  <si>
    <t>Těsnící vrstva z hydroizolační geomembrány s minimální pevností 20 kN/m a tažností 20% v obou směrech; sklon 5%</t>
  </si>
  <si>
    <t>O1+ opěra (rampa) 
3,1*(4,17+3,773+6,949+3,663)=57,521 [A] 
O2+křídlo 
3,4*(5,093+2,879+10,399)=62,461 [B] 
Celkem 
A+B=119,982 [C]</t>
  </si>
  <si>
    <t>Svislé konstrukce</t>
  </si>
  <si>
    <t>31717</t>
  </si>
  <si>
    <t>KOVOVÉ KONSTRUKCE PRO KOTVENÍ ŘÍMSY</t>
  </si>
  <si>
    <t>KG</t>
  </si>
  <si>
    <t>kotva římsy do vývrtu 
viz TZ kapitola 4.5.2 "Římsy"</t>
  </si>
  <si>
    <t>6*6,0=36,000 [A] ...........pravá římsa 
6*6,0=36,000 [D] ......... levá římsa 
Celkem: A+D=72,000 [E]</t>
  </si>
  <si>
    <t>317325</t>
  </si>
  <si>
    <t>ŘÍMSY ZE ŽELEZOBETONU DO C30/37</t>
  </si>
  <si>
    <t>- beton C30/37-XF4 (XD3, XC4)  
- včetně vytvoření letopočtu doby opravy (vlysem do betonu na jedné z říms); viz PD TZ kap. 4.11.1 "Letopočet a evidenční značky" 
 - včetně provedení smršťovací spáry viz TZ kapitola 4.5.2 "Římsy"</t>
  </si>
  <si>
    <t>levá římsa: 
6,211*0,329=2,043 [A] 
pravá římsa: 
20,28*0,566=11,478 [B] 
poznámka: odpočet objemu chrániček zanedbán 
Celkem:  
A+B=13,521 [C]</t>
  </si>
  <si>
    <t>317365</t>
  </si>
  <si>
    <t>VÝZTUŽ ŘÍMS Z OCELI 10505, B500B</t>
  </si>
  <si>
    <t>objem betonu: 
13,521=13,521 [A] ..... viz pol.č.317325 
míra vyztužení: 
0,180=0,180 [B] ..... množství výztuže [t/m3] ;odhadem 
Celkem:  
A*B=2,434 [C]</t>
  </si>
  <si>
    <t>327212</t>
  </si>
  <si>
    <t>ZDI OPĚRNÉ, ZÁRUBNÍ, NÁBŘEŽNÍ Z LOMOVÉHO KAMENE NA MC</t>
  </si>
  <si>
    <t>0,5*1,334*1,350=0,900 [A]  ........ kamenná zeď u opěry O2 vlevo 
1,3*1,9/2*1,35/2=0,834 [B] ........... kužel vyzděný z lomového kamene u opěry O2 vlevo 
Celkem:  
A+B=1,734 [C]</t>
  </si>
  <si>
    <t>c</t>
  </si>
  <si>
    <t>327212R</t>
  </si>
  <si>
    <t>3,5*1,0*1,5=5,250 [A] ..... přezdění kamenné nábřežní zdi, u rampy pro pěší; (odhad)</t>
  </si>
  <si>
    <t>327324</t>
  </si>
  <si>
    <t>ZDI OPĚRNÉ, ZÁRUBNÍ, NÁBŘEŽNÍ ZE ŽELEZOVÉHO BETONU DO C25/30</t>
  </si>
  <si>
    <t>kotvená přibetonávka beton C25/30-XF3, XD3, XC4</t>
  </si>
  <si>
    <t>1,001*1,55+0,677*6,83+0,825*3,43=9,005 [A]</t>
  </si>
  <si>
    <t>327325</t>
  </si>
  <si>
    <t>ZDI OPĚRNÉ, ZÁRUBNÍ, NÁBŘEŽNÍ ZE ŽELEZOVÉHO BETONU DO C30/37</t>
  </si>
  <si>
    <t>zeď opěrná beton C30/37-XF4, XD3, XC4; na pravé straně u opěry O1</t>
  </si>
  <si>
    <t>0,978*(2,175+2,091)/2=2,086 [A]</t>
  </si>
  <si>
    <t>zeď žb beton C30/37 XF3, napojení na stávající nábřežní zeď</t>
  </si>
  <si>
    <t>2,0*1,0*1,5=3,000 [A] 
rozměry odhadem</t>
  </si>
  <si>
    <t>327365</t>
  </si>
  <si>
    <t>VÝZTUŽ ZDÍ OPĚRNÝCH, ZÁRUBNÍCH, NÁBŘEŽNÍCH Z OCELI 10505, B500B</t>
  </si>
  <si>
    <t>výztuž zdi opěrné; na pravé straně u opěry O1</t>
  </si>
  <si>
    <t>2,086=2,086 [A] ..... objem betonu konstrukce (viz pol.č.327325) 
0,180=0,180 [B] ..... množství oceli [t/m3] 
Celkem:  
A*B=0,375 [C]</t>
  </si>
  <si>
    <t>327366</t>
  </si>
  <si>
    <t>VÝZTUŽ ZDÍ OPĚRNÝCH, ZÁRUBNÍCH, NÁBŘEŽNÍCH Z KARI SÍTÍ</t>
  </si>
  <si>
    <t>výztuž kotvené přibetonávky</t>
  </si>
  <si>
    <t>0,150=0,150 [A] .......... míra vyztužení (odhad) 
9,005=9,005 [B] .......... objem konstrukce (viz pol.č.327324) 
Celkem:  
A*B=1,351 [C]</t>
  </si>
  <si>
    <t>37</t>
  </si>
  <si>
    <t>výztuž žb stěny (viz pol.č.327325.b)</t>
  </si>
  <si>
    <t>množství oceli odhadem: 
0,100[t/m3]*3,0[m3]=0,300 [A]</t>
  </si>
  <si>
    <t>38</t>
  </si>
  <si>
    <t>333213</t>
  </si>
  <si>
    <t>OBKLAD MOST OPĚR A KŘÍDEL Z LOM KAMENE</t>
  </si>
  <si>
    <t>kamenný obklad tl.200 mm 
viz PD "příčný řez nábřežní zdí"</t>
  </si>
  <si>
    <t>2,091*2,500*0,200=1,046 [A]</t>
  </si>
  <si>
    <t>39</t>
  </si>
  <si>
    <t>333325</t>
  </si>
  <si>
    <t>MOSTNÍ OPĚRY A KŘÍDLA ZE ŽELEZOVÉHO BETONU DO C30/37</t>
  </si>
  <si>
    <t>beton C30/37-XF4, XD3, XC4 
- včetně vytvoření prostupu pro odvodnění drenáže (plast trubka vložená do bednění)</t>
  </si>
  <si>
    <t>dřík pravého křídla u O2: 
2,147*3,054+3,069*2,740=14,966 [A] 
dřík pravého křídla u O1: 
1,514*0,450*(2,822+2,904)=3,901 [B] 
dřík opěry pod rampou: 
10,946*0,450*(1,992+2,360)/2=10,718 [C] 
Celkem: A+B+C=29,585 [D]</t>
  </si>
  <si>
    <t>40</t>
  </si>
  <si>
    <t>333365</t>
  </si>
  <si>
    <t>VÝZTUŽ MOSTNÍCH OPĚR A KŘÍDEL Z OCELI 10505, B500B</t>
  </si>
  <si>
    <t>dřík pravého křídla u O2: 
14,966=14,966 [A] ..... objem betonu konstrukce (viz položka č.333325) 
0,180=0,180 [B] ......... množství výztuže [t/m3] 
dřík pravého křídla u O1: 
3,901=3,901 [C] ..... objem betonu konstrukce (viz položka č.333325) 
0,180=0,180 [D] ......... množství výztuže [t/m3] 
dřík opěry pod rampou: 
10,718=10,718 [E] ..... objem betonu konstrukce (viz položka č.333325) 
0,180=0,180 [F] ......... množství výztuže [t/m3] 
Celkem: A*B+C*D+E*F=5,325 [G]</t>
  </si>
  <si>
    <t>41</t>
  </si>
  <si>
    <t>33821</t>
  </si>
  <si>
    <t>SLOUPKY OHRADNÍ A PLOTOVÉ Z KAMENE A LOM VÝROBKŮ</t>
  </si>
  <si>
    <t>obnova stávajících kamenných sloupků zábradlí na opěrné zdi</t>
  </si>
  <si>
    <t>0,063*1,2*2=0,151 [A]</t>
  </si>
  <si>
    <t>42</t>
  </si>
  <si>
    <t>33822</t>
  </si>
  <si>
    <t>SLOUPKY OHRADNÍ A PLOTOVÉ Z DÍLCŮ Z KAMENICKÝCH VÝROBKŮ</t>
  </si>
  <si>
    <t>Kamenné sloupky s jehlancovým zakončením (kotvení viz. pol. 285392) 
- 0,25 x 0,25 x 1,10 m + horní jehlancový tvar výšky 0,05 m</t>
  </si>
  <si>
    <t>0,25*0,25*1,1*(4+11)=1,031 [A]</t>
  </si>
  <si>
    <t>43</t>
  </si>
  <si>
    <t>389325</t>
  </si>
  <si>
    <t>MOSTNÍ RÁMOVÉ KONSTRUKCE ZE ŽELEZOBETONU C30/37</t>
  </si>
  <si>
    <t>Základy C30/37-XA1 (XF3, XC2) 
Nosná konstrukce C30/37-XF2 (XD1, XC2) 
- vč.bednění, nátěru zasypaných ploch proti zemní vlhkosti dle TZ a dokumentace vč.ochrany geotextilií, vč.výplně a těsnění prac. a dilat. spar a dalších specifikovaných náležitostí. 
- včetně vytvoření prostupů pro odvodnění drenáže (plast trubka vložená do bednění) 
- Křídla vykázána samostatně</t>
  </si>
  <si>
    <t>Základ (dolní deska) 
2,911*6,666=19,405 [F] 
O1 
1,312*6,666=8,746 [G] 
O2 
1,389*6,666=9,259 [H] 
Horní deska 
2,888*6,666=19,251 [I] 
Celkem:  
F+G+H+I=56,661 [J]</t>
  </si>
  <si>
    <t>44</t>
  </si>
  <si>
    <t>389365</t>
  </si>
  <si>
    <t>VÝZTUŽ MOSTNÍ RÁMOVÉ KONSTRUKCE Z OCELI 10505, B500B</t>
  </si>
  <si>
    <t>Uvažováno 180 kg/m3</t>
  </si>
  <si>
    <t>56,661*0,18=10,199 [A]</t>
  </si>
  <si>
    <t>45</t>
  </si>
  <si>
    <t>421325</t>
  </si>
  <si>
    <t>MOSTNÍ NOSNÉ DESKOVÉ KONSTRUKCE ZE ŽELEZOBETONU C30/37</t>
  </si>
  <si>
    <t>nosná konstrukce ramp - železobetonová deska 
viz TZ kapitola 4.4 "Nosná konstrukce" 
 - podhled nosné konstrukce ramp bude opatřen okapním vlisem 
 - včetně provedení 2 ks prostupů pro dešťový svod DN150 (odstavná rampa)</t>
  </si>
  <si>
    <t>rampa pro pěší: 
0,350*9,340+2*0,25*0,1*6,056=3,572 [A] 
rampa do garáže: 
0,350*35,735+0,25*0,1*5,19+0,25*0,1*4,729=12,755 [B] 
odstavná rampa: 
0,350*16,932+0,15*0,1*5,83+0,15*0,1*5,190=6,092 [C] 
Celkem:  
A+B+C=22,419 [D]</t>
  </si>
  <si>
    <t>46</t>
  </si>
  <si>
    <t>421365</t>
  </si>
  <si>
    <t>VÝZTUŽ MOSTNÍ DESKOVÉ KONSTRUKCE Z OCELI 10505, B500B</t>
  </si>
  <si>
    <t>22,702*0,22=4,994 [A]</t>
  </si>
  <si>
    <t>47</t>
  </si>
  <si>
    <t>42838</t>
  </si>
  <si>
    <t>KLOUB ZE ŽELEZOBETONU VČET VÝZTUŽE</t>
  </si>
  <si>
    <t>vrubový kloub - uložení rampy na opěru</t>
  </si>
  <si>
    <t>11,0=11,000 [A]</t>
  </si>
  <si>
    <t>48</t>
  </si>
  <si>
    <t>451312</t>
  </si>
  <si>
    <t>PODKLADNÍ A VÝPLŇOVÉ VRSTVY Z PROSTÉHO BETONU C12/15</t>
  </si>
  <si>
    <t>Podkladní beton C12/15-X0  
- tl. 150 mm pod rám 
- tl. 100 mm pod kam. dl. v rámu 
- vč.bednění, nátěru zasypaných ploch proti zemní vlhkosti dle TZ a dokumentace, vč.výplně a těsnění prac. a dilat. spar a dalších specifikovaných náležitostí.</t>
  </si>
  <si>
    <t>podkladní beton "pod rámem"; viz PD výkres č.10 "Výkopy a založení" 
124,625[m2]*0,150[m]=18,694 [A]</t>
  </si>
  <si>
    <t>49</t>
  </si>
  <si>
    <t>0,15*31,237=4,686 [A] ..... podkladní beton pod opěrou pro rampy 
0,15*5,647=0,847 [B] ....... podkladní beton pod nábřež. zdí u O1 vpravo 
0,15*9,591=1,439 [C] ....... podkladní beton pod křídlem u O1 vpravo 
0,15*21,892=3,284 [D] ...... podkladní beton pod opěrou rampy 
Celkem:  
A+B+C+D=10,256 [E]</t>
  </si>
  <si>
    <t>50</t>
  </si>
  <si>
    <t>podkladní beton tl.400 mm pod římsou</t>
  </si>
  <si>
    <t>13,0*0,400=5,200 [A] 
2,913*0,406=1,183 [B] 
0,200*0,406=0,081 [C] 
Celkem:  
A+B+C=6,464 [D]</t>
  </si>
  <si>
    <t>51</t>
  </si>
  <si>
    <t>451313</t>
  </si>
  <si>
    <t>PODKLADNÍ A VÝPLŇOVÉ VRSTVY Z PROSTÉHO BETONU C16/20</t>
  </si>
  <si>
    <t>betonový blok z podkladního betonu C16/20-XF1 pod drenážní potrubí (viz pol.č. 21263) 
viz TZ kapitola 4.5.6 "Odvodnění mostu"</t>
  </si>
  <si>
    <t>OP1+opěra pod rampou: 
(4,17+3,773+6,949+3,663)*1,75*0,3=9,741 [A] 
OP2+pravé křídlo: 
(5,093+2,879+10,399)*1,75*0,3=9,645 [B] 
Celkem:  
A+B=19,386 [C]</t>
  </si>
  <si>
    <t>52</t>
  </si>
  <si>
    <t>451314</t>
  </si>
  <si>
    <t>PODKLADNÍ A VÝPLŇOVÉ VRSTVY Z PROSTÉHO BETONU C25/30</t>
  </si>
  <si>
    <t>beton C25/30 - XF3, XD3, XC4</t>
  </si>
  <si>
    <t>(2,0[m]*2,0[m]*0,10[m])*2+2,135[m2]*0,1[m]=1,014 [A] .......... podkladní vrstva pod dlažbu z lomového kamene (viz pol.č.465512a) 
(6,079+33,02+5,181+29,759)*0,10[m]=7,404 [B] .......... podkladní vrstva pod dlažbu z lomového kamene koryto 
35,0[m2]*0,100[m]=3,500 [C] .......... podkladní beton pod dlažbou v rámu 
Celkem:  
A+B+C=11,918 [D]</t>
  </si>
  <si>
    <t>53</t>
  </si>
  <si>
    <t>451572</t>
  </si>
  <si>
    <t>VÝPLŇ VRSTVY Z KAMENIVA TĚŽENÉHO, INDEX ZHUTNĚNÍ ID DO 0,8</t>
  </si>
  <si>
    <t>Zásyp proměnný na dno rámu</t>
  </si>
  <si>
    <t>1,432*((12,507+12,542+12,507)/3)=17,927 [A]</t>
  </si>
  <si>
    <t>54</t>
  </si>
  <si>
    <t>45857</t>
  </si>
  <si>
    <t>VÝPLŇ ZA OPĚRAMI A ZDMI Z KAMENIVA TĚŽENÉHO</t>
  </si>
  <si>
    <t>ochrana geomembrány z obou stran - štěrkopísek tl.2 x 150 mm</t>
  </si>
  <si>
    <t>119,982*2*0,15=35,995 [A] 
plocha převzata z položky 28999</t>
  </si>
  <si>
    <t>55</t>
  </si>
  <si>
    <t>45860</t>
  </si>
  <si>
    <t>VMB</t>
  </si>
  <si>
    <t>VÝPLŇ ZA OPĚRAMI A ZDMI Z MEZEROVITÉHO BETONU</t>
  </si>
  <si>
    <t>Výplň prostoru mezi trvalým pažením a základy objektu</t>
  </si>
  <si>
    <t>0,350*3,250*(0,350+3,000+0,350)=4,209 [A]</t>
  </si>
  <si>
    <t>56</t>
  </si>
  <si>
    <t>XXX</t>
  </si>
  <si>
    <t>Mezerovitý beton 
- 0,4x0,4m okolo drenáže (pol. 21263) 
- přechodový klín</t>
  </si>
  <si>
    <t>Zásyp za opěrou nad úrovní těsnící vrstvy 
O1+ opěra (rampa) 
3,030*(4,17+3,773+6,949+3,663)=56,222 [D] 
O2+ pravé křídlo: 
3,769*(5,093+2,879+10,399)=69,240 [E] 
Celkem 
D+E=125,462 [F] 
Obsyp okolo drenáže 
O1+ opěra (rampa) 
(0,400*0,400-3,142*(0,075*0,075))*(4,17+3,773+6,949+3,663)=2,641 [G] 
O2+ pravé křídlo: 
(0,400*0,400-3,142*(0,075*0,075))*(5,093+2,879+10,399)=2,615 [H] 
Celkem 
G+H=5,256 [I] 
zásyp za kamennou zdí u O2 (viz "Řez v líci O2") 
1,4*1,64*3,25=7,462 [K] 
Celkem 
F+I+K=138,180 [J]</t>
  </si>
  <si>
    <t>57</t>
  </si>
  <si>
    <t>465512</t>
  </si>
  <si>
    <t>DLAŽBY Z LOMOVÉHO KAMENE NA MC</t>
  </si>
  <si>
    <t>kamenná dlažba tl.250 mm 
(začátek a konec pravé římsy+konec levé římsy) 
spárování bude provedeno cementovou maltou MC25 - XF4</t>
  </si>
  <si>
    <t>(2,0*2,0*0,250)*2+2,135*0,25=2,534 [A]</t>
  </si>
  <si>
    <t>58</t>
  </si>
  <si>
    <t>- Kamenna dlažba ve vrstvě tl. 250 mm  
- Kamenna dlažba ve vrstvě tl. 250 mm</t>
  </si>
  <si>
    <t>Rám 
6,9[m]*1,214[m2]=8,377 [A] 
Koryto 
(6,079+33,02+5,181+29,759)*0,25[m]=18,510 [B] 
Celkem:  
A+B=26,887 [C]</t>
  </si>
  <si>
    <t>59</t>
  </si>
  <si>
    <t>467314</t>
  </si>
  <si>
    <t>STUPNĚ A PRAHY VODNÍCH KORYT Z PROSTÉHO BETONU C25/30</t>
  </si>
  <si>
    <t>zajišťovací betonový práh 500x800 se vsazenými kameny 
beton C25/30 XF3</t>
  </si>
  <si>
    <t>Návodní 
0,5*0,8*2,374=0,950 [A] 
Povodní 
0,5*0,8*1,094=0,438 [B] 
Celkem 
A+B=1,388 [C]</t>
  </si>
  <si>
    <t>60</t>
  </si>
  <si>
    <t>postřik spojovací PS-EP; 0,35 kg/m2 
modifikovaná kationaktivní emulze C60BP4</t>
  </si>
  <si>
    <t>30,088=30,088 [A] ..... plocha pod obrusnou vrstvou 
30,088=30,088 [B] ..... plocha pod vrtsvou ochrany izolace 
Celkem:  
A+B=60,176 [F]</t>
  </si>
  <si>
    <t>61</t>
  </si>
  <si>
    <t>574B04</t>
  </si>
  <si>
    <t>ASFALTOVÝ BETON PRO OBRUSNÉ VRSTVY MODIFIK ACO 11+, 11S</t>
  </si>
  <si>
    <t>obrusná vrstva ACO 11, tl.45 mm 
viz TZ kapitola 4.5.5 "Vozovka na mostě"</t>
  </si>
  <si>
    <t>30,088[m2]*0,045[m]=1,354 [A]</t>
  </si>
  <si>
    <t>62</t>
  </si>
  <si>
    <t>575F53</t>
  </si>
  <si>
    <t>LITÝ ASFALT MA IV (OCHRANA MOSTNÍ IZOLACE) 11 TL. 40MM MODIFIK</t>
  </si>
  <si>
    <t>ochrana izolace MA 11 IV, tl.40 mm 
viz TZ kapitola 4.5.5 "Vozovka na mostě"</t>
  </si>
  <si>
    <t>30,088[m2]=30,088 [A]</t>
  </si>
  <si>
    <t>Přidružená stavební výroba</t>
  </si>
  <si>
    <t>63</t>
  </si>
  <si>
    <t>711212</t>
  </si>
  <si>
    <t>IZOLACE ZVLÁŠT KONSTR PROTI ZEM VLHK ASFALT PÁSY</t>
  </si>
  <si>
    <t>výplň ložné spáry mezi žb deskou rampy a opěrou - 2 vrstvy nataveného AIP (včetně penetrace)</t>
  </si>
  <si>
    <t>0,450*(1,550+6,830+3,430)=5,315 [A]</t>
  </si>
  <si>
    <t>64</t>
  </si>
  <si>
    <t>natavený izolační asfaltový pás u prostupů v opěrách pro odvodnění drenáže 
včetně utěsnění procházející trubky drenáže elastickým tmelem</t>
  </si>
  <si>
    <t>3[ks]*1,0[m]*1,0[m]=3,000 [A]</t>
  </si>
  <si>
    <t>65</t>
  </si>
  <si>
    <t>natavený asfaltový izol. pás na rubu opěry v místě napojení s rampou</t>
  </si>
  <si>
    <t>(1,55+6,19+3,53)*1,84=20,737 [A]</t>
  </si>
  <si>
    <t>66</t>
  </si>
  <si>
    <t>711412</t>
  </si>
  <si>
    <t>IZOLACE MOSTOVEK CELOPLOŠNÁ ASFALTOVÝMI PÁSY</t>
  </si>
  <si>
    <t>celoplošná izolace natavovanými modifikovanými asfaltovými pásy tl.5 mm včetně kotevního impregnačního nátěru 
viz TZ kapitola 4.5.1 "Izolace" a TZ kapitola 4.5.5 "Vozovka na mostě"</t>
  </si>
  <si>
    <t>38,847+4,879=43,726 [A] ... vodorovná izolace 
9,4*2,006=18,856 [B] .......... svislá izolace u O1 
9,474*2,145=20,322 [C] ...... svislá izolace u O2 
Celkem:  
A+B+C=82,904 [D]</t>
  </si>
  <si>
    <t>67</t>
  </si>
  <si>
    <t>711441R</t>
  </si>
  <si>
    <t>Přímopojížděný stěrkový izolační systém s posypem</t>
  </si>
  <si>
    <t>rampa pro pěší: 
9,340+2*0,1*6,056=10,551 [A] 
odstavná rampa: 
35,735+0,1*5,830+0,1*5,190=36,837 [B] 
rampa do garáže: 
16,932+0,1*5,190+0,1*4,729=17,924 [C] 
Celkem:  
A+B+C=65,312 [D]</t>
  </si>
  <si>
    <t>68</t>
  </si>
  <si>
    <t>711502</t>
  </si>
  <si>
    <t>OCHRANA IZOLACE NA POVRCHU ASFALTOVÝMI PÁSY</t>
  </si>
  <si>
    <t>ochrana izolace pod římsami celoplošně nataveným izolačním pásems výztužnou kovovou vložkou 
viz TZ kapitola 4.5.1 "Izolace"</t>
  </si>
  <si>
    <t>9,662=9,662 [A] ..... pravá římsa 
3,575=3,575 [B] ..... levá římsa 
Celkem:  
A+B=13,237 [C]</t>
  </si>
  <si>
    <t>69</t>
  </si>
  <si>
    <t>78311</t>
  </si>
  <si>
    <t>PROTIKOROZ OCHRANA OCEL KONSTR NÁTĚREM JEDNOVRST</t>
  </si>
  <si>
    <t>protikorozní ochranný nátěr 
 - výztuže prostupující pracovní spárou viz TZ kapitola 4.8.2 "Betonářská výztuž" 
 - výztuže se sníženým krytím (římsa - letopočet)</t>
  </si>
  <si>
    <t>10,0=10,000 [A] ..... odhad</t>
  </si>
  <si>
    <t>70</t>
  </si>
  <si>
    <t>78382</t>
  </si>
  <si>
    <t>NÁTĚRY BETON KONSTR TYP S2 (OS-B)</t>
  </si>
  <si>
    <t>levá část vodorovná: 
1,335=1,335 [A] 
levá část svislá: 
4,768*0,505=2,408 [D] 
pravá část vodorovná: 
1,346=1,346 [B] 
pravá část svislá: 
4,813*0,470=2,262 [C] 
Celkem:  
A+D+B+C=7,351 [E]</t>
  </si>
  <si>
    <t>71</t>
  </si>
  <si>
    <t>78383</t>
  </si>
  <si>
    <t>NÁTĚRY BETON KONSTR TYP S4 (OS-C)</t>
  </si>
  <si>
    <t>viz TZ kapitola 4.7 "Nátěry (podle TKP kapitola 31)"</t>
  </si>
  <si>
    <t>pravá římsa 
(0,25+0,187)*20,28=8,862 [A] 
levá římsa 
(0,25+0,187)*6,211=2,714 [B] 
Celkem:  
A+B=11,576 [C]</t>
  </si>
  <si>
    <t>72</t>
  </si>
  <si>
    <t>87433</t>
  </si>
  <si>
    <t>POTRUBÍ Z TRUB PLASTOVÝCH ODPADNÍCH DN DO 150MM</t>
  </si>
  <si>
    <t>dešťový svod DN150 (odstavná rampa) 
2*1,0=2,000 [A]</t>
  </si>
  <si>
    <t>73</t>
  </si>
  <si>
    <t>875332</t>
  </si>
  <si>
    <t>POTRUBÍ DREN Z TRUB PLAST DN DO 150MM DĚROVANÝCH</t>
  </si>
  <si>
    <t>drenáž rubu opěry (resp.křídla) DN150 mm SN8 
včetně provedení odboček (HDPE T kus DN150)</t>
  </si>
  <si>
    <t>odvodnění rubu opěry (rampa): 
3,663+6,949=10,612 [A] 
odvodnění rubu opěry O1: 
3,773+4,170=7,943 [B] 
odvodnění rubu opěry O2 + pravého křídla: 
2,879+5,093+10,399=18,371 [C] 
Celkem:  
A+B+C=36,926 [D]</t>
  </si>
  <si>
    <t>74</t>
  </si>
  <si>
    <t>87534</t>
  </si>
  <si>
    <t>POTRUBÍ DREN Z TRUB PLAST DN DO 200MM</t>
  </si>
  <si>
    <t>trubka HDPE DN cca 180 s přírubou - deska HDPE (400x400x5 mm resp. pr.400x5 mm) vodotěsně navařená na trubku</t>
  </si>
  <si>
    <t>0,620[m]*3[ks]=1,860 [A]</t>
  </si>
  <si>
    <t>75</t>
  </si>
  <si>
    <t>87633</t>
  </si>
  <si>
    <t>CHRÁNIČKY Z TRUB PLASTOVÝCH DN DO 150MM</t>
  </si>
  <si>
    <t>chránička pr. 110 mm</t>
  </si>
  <si>
    <t>(2,0+14,282+5,977+2,0)=24,259 [A] .......... délka jedné chráničky včetně navýšení délky na začátku a na konci o 2,0 m (odhad) 
6=6,000 [B] .......... počet chrániček 
Celkem:  
A*B=145,554 [C]</t>
  </si>
  <si>
    <t>76</t>
  </si>
  <si>
    <t>87634</t>
  </si>
  <si>
    <t>CHRÁNIČKY Z TRUB PLASTOVÝCH DN DO 200MM</t>
  </si>
  <si>
    <t>chránička pr. 160 mm</t>
  </si>
  <si>
    <t>2,0+14,282+5,977+2,0=24,259 [A]</t>
  </si>
  <si>
    <t>77</t>
  </si>
  <si>
    <t>89486</t>
  </si>
  <si>
    <t>ŠACHTY KANALIZAČNÍ PLASTOVÉ D 800MM</t>
  </si>
  <si>
    <t>na potrubí DN800 pro převedení vody (viz položka č.11526)</t>
  </si>
  <si>
    <t>3=3,000 [A]</t>
  </si>
  <si>
    <t>78</t>
  </si>
  <si>
    <t>89915</t>
  </si>
  <si>
    <t>STUPADLA (A POD)</t>
  </si>
  <si>
    <t>stupadla pro přístup pod most na betonové zdi s kamenným obkladem</t>
  </si>
  <si>
    <t>6=6,000 [A]</t>
  </si>
  <si>
    <t>79</t>
  </si>
  <si>
    <t>9112A1</t>
  </si>
  <si>
    <t>ZÁBRADLÍ MOSTNÍ S VODOR MADLY - DODÁVKA A MONTÁŽ</t>
  </si>
  <si>
    <t>kopie původního dvoumadlového zábradlí kotvené přes patní plech s výplní z latí 
(viz TZ kapitola 4.5.3 "Zábradlí")</t>
  </si>
  <si>
    <t>5,303=5,303 [A]</t>
  </si>
  <si>
    <t>80</t>
  </si>
  <si>
    <t>kopie původního dvoumadlového zábradlí kotvené přes patní plech 
(viz TZ kapitola 4.5.3 "Zábradlí")</t>
  </si>
  <si>
    <t>5,523+5,953=11,476 [A]</t>
  </si>
  <si>
    <t>81</t>
  </si>
  <si>
    <t>nové dvoumadlového zábradlí kotvené přes patní plech s výplní z latí 
(viz TZ kapitola 4.5.3 "Zábradlí")</t>
  </si>
  <si>
    <t>4,6=4,600 [A]</t>
  </si>
  <si>
    <t>82</t>
  </si>
  <si>
    <t>d</t>
  </si>
  <si>
    <t>nové dvoumadlového zábradlí kotvené přes patní plech 
(viz TZ kapitola 4.5.3 "Zábradlí")</t>
  </si>
  <si>
    <t>3,995=3,995 [A]</t>
  </si>
  <si>
    <t>83</t>
  </si>
  <si>
    <t>9112A1R</t>
  </si>
  <si>
    <t>dvoumadlové zábradlí s kamennými sloupky, včetně kotvení 
(na obou římsách mostu) 
provedení podle kapitoly 4.5.3 "Zábradlí"</t>
  </si>
  <si>
    <t>6,0=6,000 [A] .......... levá strana 
14,28+5,977+1,0=21,257 [B] .......... pravá strana 
Celkem:  
A+B=27,257 [C]</t>
  </si>
  <si>
    <t>84</t>
  </si>
  <si>
    <t>91345</t>
  </si>
  <si>
    <t>NIVELAČNÍ ZNAČKY KOVOVÉ</t>
  </si>
  <si>
    <t>2*3=6,000 [A] 
(viz PD TZ kapitola 4.11.2 "Měření a monitoring")</t>
  </si>
  <si>
    <t>85</t>
  </si>
  <si>
    <t>91355</t>
  </si>
  <si>
    <t>EVIDENČNÍ ČÍSLO MOSTU</t>
  </si>
  <si>
    <t>viz PD TZ kapitola 4.11.1 "Letopočet a evidenční značky"  a kapitola 4.11.9 "Dopravní značení"</t>
  </si>
  <si>
    <t>86</t>
  </si>
  <si>
    <t>917211</t>
  </si>
  <si>
    <t>ZÁHONOVÉ OBRUBY Z BETONOVÝCH OBRUBNÍKŮ ŠÍŘ 50MM</t>
  </si>
  <si>
    <t>záhonový obrubník do betonového lože viz přechodová oblast říms (PD TZ kapitola 4.11.6 "Úpravy předmostí a dna potoka")</t>
  </si>
  <si>
    <t>11,5+1,85+1,71+1,64=16,700 [A]</t>
  </si>
  <si>
    <t>87</t>
  </si>
  <si>
    <t>silniční obrubník do betonového lože s opěrou viz přechodová oblast říms (PD TZ kapitola 4.11.6 "Úpravy předmostí a dna potoka")</t>
  </si>
  <si>
    <t>2,0+2,0+1,0=5,000 [A]</t>
  </si>
  <si>
    <t>88</t>
  </si>
  <si>
    <t>917424</t>
  </si>
  <si>
    <t>CHODNÍKOVÉ OBRUBY Z KAMENNÝCH OBRUBNÍKŮ ŠÍŘ 150MM</t>
  </si>
  <si>
    <t>kotvený kamenný obrubník na lůžku z drenážního polymerního betonu 
 - včetně lůžka 
 - dodatečné kotvení viz pol. 285392.B 
viz TZ kapitola 4.5.2 "Římsy" 
viz PD příloha č.4 "Vzorový příčný řez"</t>
  </si>
  <si>
    <t>20,28=20,280 [A] ........... kamenný obrubník na pravé římse 
6,211=6,211 [B] .......... kamenný obrubník na levé římse 
Celkem:  
A+B=26,491 [C]</t>
  </si>
  <si>
    <t>89</t>
  </si>
  <si>
    <t>931182</t>
  </si>
  <si>
    <t>VÝPLŇ DILATAČNÍCH SPAR Z POLYSTYRENU TL 20MM</t>
  </si>
  <si>
    <t>výplň spáry mezi žb deskou rampy a opěrou 
extrudovaný polystyren tl. 20 mm</t>
  </si>
  <si>
    <t>0,4*(1,550+6,830+3,430)=4,724 [A]</t>
  </si>
  <si>
    <t>90</t>
  </si>
  <si>
    <t>trvale pružná asfaltová zálivka 
viz TZ kapitola 4.5.4 "mostní závěry"; frézování drážky viz pol.č.113765</t>
  </si>
  <si>
    <t>6,863[m]+6,811[m]=13,674 [B] ..... zalití drážky v obrusné vrstvě nové komunikace na rozhraní most X předmostí</t>
  </si>
  <si>
    <t>91</t>
  </si>
  <si>
    <t>těsnění pracovní spáry římsa X kamenný obrubník varianta " s vloženou lištou" 
 - včetně vytvoření spáry</t>
  </si>
  <si>
    <t>92</t>
  </si>
  <si>
    <t>931326</t>
  </si>
  <si>
    <t>TĚSNĚNÍ DILATAČ SPAR ASF ZÁLIVKOU MODIFIK PRŮŘ DO 800MM2</t>
  </si>
  <si>
    <t>zalití spár mezi vozovkou a římsou 
včetně vytvoření těchto spár 
včetně penetračního nátěru</t>
  </si>
  <si>
    <t>mezi římsou a obrusnou vrstvou: 
6,211+20,280=26,491 [A] 
mezi římsou a ochranou izolace: 
5,994+6,029=12,023 [B] 
Celkem:  
A+B=38,514 [C]</t>
  </si>
  <si>
    <t>93</t>
  </si>
  <si>
    <t>těsnění spáry v napojení vozovka X rampa</t>
  </si>
  <si>
    <t>1,55+6,19+3,53=11,270 [A]</t>
  </si>
  <si>
    <t>94</t>
  </si>
  <si>
    <t>93133</t>
  </si>
  <si>
    <t>TĚSNĚNÍ DILATAČNÍCH SPAR POLYURETANOVÝM TMELEM</t>
  </si>
  <si>
    <t>výplň spáry mezi žb deskou rampy a opěrou</t>
  </si>
  <si>
    <t>0,002*(1,550+6,830+3,430)=0,024 [A]</t>
  </si>
  <si>
    <t>95</t>
  </si>
  <si>
    <t>93135</t>
  </si>
  <si>
    <t>TĚSNĚNÍ DILATAČ SPAR PRYŽ PÁSKOU NEBO KRUH PROFILEM</t>
  </si>
  <si>
    <t>předtěsnění</t>
  </si>
  <si>
    <t>mezi římsou a obrusnou vrstvou: 
6,211+20,280=26,491 [A]</t>
  </si>
  <si>
    <t>96</t>
  </si>
  <si>
    <t>936532</t>
  </si>
  <si>
    <t>MOSTNÍ ODVODŇOVACÍ SOUPRAVA 300/500</t>
  </si>
  <si>
    <t>včetně svislého svodu (odvodnění) do koryta potoku 
viz PD "půdorys" a TZ kapitola 4.5.6 "Odvodnění mostu"</t>
  </si>
  <si>
    <t>97</t>
  </si>
  <si>
    <t>936541</t>
  </si>
  <si>
    <t>MOSTNÍ ODVODŇOVACÍ TRUBKA (POVRCHŮ IZOLACE) Z NEREZ OCELI</t>
  </si>
  <si>
    <t>odvodnění izolace v ložné spáře (rampa) 
trubička DN30</t>
  </si>
  <si>
    <t>SO 301</t>
  </si>
  <si>
    <t>Přeložka vodovodu</t>
  </si>
  <si>
    <t>5,0*2,0=10,000 [A] ...... zemina z výkopu rýhy viz pol. č.132738</t>
  </si>
  <si>
    <t>029511</t>
  </si>
  <si>
    <t>OSTATNÍ POŽADAVKY - POSUDKY A KONTROLY</t>
  </si>
  <si>
    <t>kontrola průtočnosti a zkoušky geometrické přesnosti a vytyčení podle ČSN 756101, ČSN 730212-4 a ČSN ISO 7077 (730212)</t>
  </si>
  <si>
    <t>25,0=25,000 [A]</t>
  </si>
  <si>
    <t>kontrola hutnění obsypu i zásypu potrubí, hutnění pečlivé za stálého dozoru kde platí: 
   - v nesoudržných zeminách ID&gt;0,80 
   - v soudržných zeminách D&gt;95%</t>
  </si>
  <si>
    <t>30,0=30,000 [A]</t>
  </si>
  <si>
    <t>132738</t>
  </si>
  <si>
    <t>HLOUBENÍ RÝH ŠÍŘ DO 2M PAŽ I NEPAŽ TŘ. I, ODVOZ DO 20KM</t>
  </si>
  <si>
    <t>zemní práce, odkopávky pro napojení 
objem zeminy určený na skládku</t>
  </si>
  <si>
    <t>5,0=5,000 [A] .......... definitivní přeložka</t>
  </si>
  <si>
    <t>13273A</t>
  </si>
  <si>
    <t>HLOUBENÍ RÝH ŠÍŘ DO 2M PAŽ I NEPAŽ TŘ. I - BEZ DOPRAVY</t>
  </si>
  <si>
    <t>12,0=12,000 [A] ...... výkop zeminy, určeno pro zpětný zásyp</t>
  </si>
  <si>
    <t>5,0=5,000 [A] ..... uložení zeminy na skládce; definitivní přeložka</t>
  </si>
  <si>
    <t>10,0=10,000 [A] ........... definitivní přeložka 
10,0=10,000 [B] ........... provizorní přeložka 
Celkem: A+B=20,000 [C]</t>
  </si>
  <si>
    <t>podsyp a obsyp potrubí</t>
  </si>
  <si>
    <t>71341</t>
  </si>
  <si>
    <t>IZOLACE TEPELNÁ POTRUBÍ PEVNÁ</t>
  </si>
  <si>
    <t>tl. izolace 75 mm</t>
  </si>
  <si>
    <t>26,0*3,142*(0,075+0,09+0,075)=19,606 [A] .......... definitivní přeložka 
30,0*3,142*(0,075+0,07+0,075)=20,737 [B] .......... provizorní přeložka 
Celkem:  
A+B=40,343 [C]</t>
  </si>
  <si>
    <t>76425</t>
  </si>
  <si>
    <t>OPLECHOVÁNÍ A LEMOVÁNÍ KONSTR Z TITANZINK PLECHU</t>
  </si>
  <si>
    <t>oplechování izolovaného potrubí</t>
  </si>
  <si>
    <t>26,0*3,142*(0,075+0,09+0,075)=19,606 [A] .......... definitivní přeložka 
30,0*3,142*(0,075+0,07+0,075)=20,737 [B] ........... provizorní přeložka 
Celkem:  
A+B=40,343 [C]</t>
  </si>
  <si>
    <t>87327</t>
  </si>
  <si>
    <t>POTRUBÍ Z TRUB PLASTOVÝCH TLAKOVÝCH SVAŘOVANÝCH DN DO 100MM</t>
  </si>
  <si>
    <t>potrubí lPE90 SDR11 
včetně tvarovek (kolen)</t>
  </si>
  <si>
    <t>26,0=26,000 [A] .......... definitivní přeložka, potrubí lPE90 SDR11</t>
  </si>
  <si>
    <t>30,0=30,000 [B] .......... provizorní přeložka, potrubí lPE63</t>
  </si>
  <si>
    <t>891126</t>
  </si>
  <si>
    <t>ŠOUPÁTKA DN DO 80MM</t>
  </si>
  <si>
    <t>šoupě DN 80  PN 10 
viz TZ kapitola 4.4. "Objekty na řadu - Sekční šoupě" 
příslušná zemní souprava viz položka č. 891926</t>
  </si>
  <si>
    <t>2,0=2,000 [A]</t>
  </si>
  <si>
    <t>891926</t>
  </si>
  <si>
    <t>ZEMNÍ SOUPRAVY DN DO 80MM S POKLOPEM</t>
  </si>
  <si>
    <t>teleskopická zemní souprava se šoupátkovým poklopem 
pro šoupě Š80 viz položka č.891126 
viz TZ kapitola 4.4. "Objekty na řadu - Sekční šoupě"</t>
  </si>
  <si>
    <t>89916</t>
  </si>
  <si>
    <t>BETONOVÉ DOPLŇKY TRUB VEDENÍ</t>
  </si>
  <si>
    <t>opěrné betonové bloky; beton C16/20 
viz TZ kapitola 4.4. "Objekty na řadu - Opěrné bloky"</t>
  </si>
  <si>
    <t>2,0=2,000 [A] .......... definitivní přeložka</t>
  </si>
  <si>
    <t>89917</t>
  </si>
  <si>
    <t>KOVOVÉ DOPLŇKY TRUB VEDENÍ</t>
  </si>
  <si>
    <t>montáž a dodávka objímek na potrubí a závěsy resp. podpěrnou konstrukci (včetně veškerého spojovacího materiálu v provedení nerez)</t>
  </si>
  <si>
    <t>14,0=14,000 [A] .......... definitivní přeložka 
5,0=5,000 [B] .............. provizorní přeložka 
1,5=1,500 [D] .............. měrná hmotnost objímky (komplet) - ODHAD 
Celkem:  
(A+B)*D=28,500 [C]</t>
  </si>
  <si>
    <t>899611</t>
  </si>
  <si>
    <t>TLAKOVÉ ZKOUŠKY POTRUBÍ DN DO 80MM</t>
  </si>
  <si>
    <t>tlakové zkoušky na zkušební přetlak PN10 podle normy ČSN 755911 ..... 
viz TZ kapitola 4.5. "Tlakové zkoušky a dezinfekce potrubí"</t>
  </si>
  <si>
    <t>26,0=26,000 [A] .......... definitivní přeložka 
30,0=30,000 [B] .......... provizorní přeložka 
Celkem:  
A+B=56,000 [C]</t>
  </si>
  <si>
    <t>89971</t>
  </si>
  <si>
    <t>PROPLACH A DEZINFEKCE VODOVODNÍHO POTRUBÍ DN DO 80MM</t>
  </si>
  <si>
    <t>proplach a dezinfekce potrubí a laboratorní krácený rozbor vzorků vody 
viz TZ kapitola 4.5. "Tlakové zkoušky a dezinfekce potrubí"</t>
  </si>
  <si>
    <t>899901</t>
  </si>
  <si>
    <t>PŘEPOJENÍ PŘÍPOJEK</t>
  </si>
  <si>
    <t>2=2,000 [A] .......... provizorní přípojka 
2=2,000 [B] .......... definitivní přípojka 
Celkem:  
A+B=4,000 [C]</t>
  </si>
  <si>
    <t>93650R</t>
  </si>
  <si>
    <t>DROBNÉ DOPLŇK KONSTR KOVOVÉ</t>
  </si>
  <si>
    <t>podpěrná ocelová konstrukce "I" 160 
(provizorní přeložka)</t>
  </si>
  <si>
    <t>6,0=6,000 [A] .......... délka (viz TZ, Výkaz výměr) 
17,9=17,900 [B] ...... měrná hmotnost 
Celkem:  
A*B=107,400 [C]</t>
  </si>
  <si>
    <t>KS</t>
  </si>
  <si>
    <t>závěsy ocelovéL100/65 pozinkované s nátěrem na bázi polyuretanu nebo epoxidu 
(definitivní přeložka)</t>
  </si>
  <si>
    <t>14,0=14,000 [A]</t>
  </si>
  <si>
    <t>montáž závěsů na žb mostovku 
(definitivní přeložka)</t>
  </si>
  <si>
    <t>967188</t>
  </si>
  <si>
    <t>VYBOURÁNÍ ČÁSTÍ KONSTRUKCÍ KOVOVÝCH S ODVOZEM DO 20KM</t>
  </si>
  <si>
    <t>- demontáž podpěrné konstrukce (provizorní přeložka) včetně objímek 
- včetně zajištění skládky a poplatku (kovošrot) - výzisk náleží objednateli (veškerý vybouraný materiál je v majetku objednatele)</t>
  </si>
  <si>
    <t>6,0=6,000 [D] .......... délka podpěrné konstrukce 
17,9=17,900 [E] ...... měrná hmotnost podpěrné konstrukce [kg/m] 
5=5,000 [F] ............. počet objímek 
1,5=1,500 [G] .......... měrná hmotnost objímky [kg/ks] 
D*E+F*G=114,900 [B] 
B/1000=0,115 [C]</t>
  </si>
  <si>
    <t>96912</t>
  </si>
  <si>
    <t>VYBOURÁNÍ POTRUBÍ DN DO 100MM VODOVODNÍCH</t>
  </si>
  <si>
    <t>- demontáž provizorní přeložky - potrubí z IPE63 včetně izolace 
 - včetně odvozu na skládkua skládkovného 
  - případný výzisk z recyklace náleží objednateli</t>
  </si>
  <si>
    <t>- demontáž stávajícího izolovaného potrubí (včetně izolace) 
 - včetně odvozu na skládku a skládkovného 
  - případný výzisk z recyklace náleží objednateli</t>
  </si>
  <si>
    <t>26,0=26,000 [A]</t>
  </si>
  <si>
    <t>SO 310</t>
  </si>
  <si>
    <t>Přeložka kanalizace</t>
  </si>
  <si>
    <t>6,0*2,0=12,000 [A] ...... zemina z výkopu viz pol. č.132738</t>
  </si>
  <si>
    <t>zemní práce, odkopávky pro napojení 
zemina určená na skládku</t>
  </si>
  <si>
    <t>6,0=6,000 [A]</t>
  </si>
  <si>
    <t>zemní práce, odkopávky pro napojení 
zemina určená pro zpětný zásyp</t>
  </si>
  <si>
    <t>6,0=6,000 [A] ..... uložení zeminy na skládce, viz pol.č.132738</t>
  </si>
  <si>
    <t>12,0=12,000 [A]</t>
  </si>
  <si>
    <t>izolace potrubí ( viz pol.č. 87326b); provizorní přeložka</t>
  </si>
  <si>
    <t>40,0*3,142*0,17=21,366 [A]</t>
  </si>
  <si>
    <t>87326</t>
  </si>
  <si>
    <t>POTRUBÍ Z TRUB PLASTOVÝCH TLAKOVÝCH SVAŘOVANÝCH DN DO 80MM</t>
  </si>
  <si>
    <t>kanalizační potrubí PE 63 (SDR 11); finální přeložka</t>
  </si>
  <si>
    <t>kanalizační potrubí PE 63; provizorní přeložka</t>
  </si>
  <si>
    <t>40,0=40,000 [A]</t>
  </si>
  <si>
    <t>891115</t>
  </si>
  <si>
    <t>ŠOUPÁTKA DN DO 50MM</t>
  </si>
  <si>
    <t>891915</t>
  </si>
  <si>
    <t>ZEMNÍ SOUPRAVY DN DO 50MM S POKLOPEM</t>
  </si>
  <si>
    <t>zemní zákopová souprava pro šoupě Š50 (viz pol.č. 891115)</t>
  </si>
  <si>
    <t>- dodávka a montáž objímek na potrubí a konstrukci 
 - přichycení kanalizace na podpěrnou konstrukci pomocí objímek</t>
  </si>
  <si>
    <t>10,0=10,000 [A] .......... počet objímek - provizorní přeložka 
14,0=14,000 [C] .......... počet objímek - definitivní přeložka 
1,5=1,500 [B] .............. hmotnost 1 objímky; ODHAD 
Celkem: A*C*B=210,000 [D]</t>
  </si>
  <si>
    <t>899612</t>
  </si>
  <si>
    <t>ZKOUŠKA VODOTĚSNOSTI POTRUBÍ DN DO 80MM</t>
  </si>
  <si>
    <t>zkoušky vodotěsnosti kanalizačních stok, kanalizačních přípojek a objektů na stokové síti podle ČSN EN 1610 (756114), ČSN 756909 a ČSN 756101</t>
  </si>
  <si>
    <t>40,0=40,000 [A] .......... provizorní přeložka 
30,0=30,000 [B] ........... definitivní přeložka 
Celkem:  
A+B=70,000 [C]</t>
  </si>
  <si>
    <t>demontáž podpěrné konstrukce provizorní přeložky 
(případný zisk z recyklace náleží objednateli)</t>
  </si>
  <si>
    <t>6,0*17,9/1000=0,107 [A]</t>
  </si>
  <si>
    <t>96922</t>
  </si>
  <si>
    <t>VYBOURÁNÍ POTRUBÍ DN DO 100MM KANALIZAČ</t>
  </si>
  <si>
    <t>zrušení stávajícího kanalizačního potrubí</t>
  </si>
  <si>
    <t>demontáž provizorní přeložky včetně izolace</t>
  </si>
  <si>
    <t>SO 501</t>
  </si>
  <si>
    <t>Přeložka plynovodu</t>
  </si>
  <si>
    <t>3,0*2,0=6,000 [A] ..... viz položka č. 132738 (vytlačená kubatura)</t>
  </si>
  <si>
    <t>geodetické zaměření plynovodu</t>
  </si>
  <si>
    <t>- zajištění mimořádné kontroly těsnosti sítě 
 - zajištění kontrolního měření koncentrace plynu v průběhu realizace stavby 
(viz PD TZ)</t>
  </si>
  <si>
    <t>50=50,000 [A] .......... odhad</t>
  </si>
  <si>
    <t>132731</t>
  </si>
  <si>
    <t>HLOUBENÍ RÝH ŠÍŘ DO 2M PAŽ I NEPAŽ TŘ. I, ODVOZ DO 1KM</t>
  </si>
  <si>
    <t>4,0=4,000 [A] .......... objem výkopu pro následný hutněný zásyp (zpětný)</t>
  </si>
  <si>
    <t>PN</t>
  </si>
  <si>
    <t>125731</t>
  </si>
  <si>
    <t>VYKOPÁVKY ZE ZEMNÍKŮ A SKLÁDEK TŘ. I, ODVOZ DO 1KM</t>
  </si>
  <si>
    <t>naložení a dovoz zeminy z mezideponie ke zpětnému zásypu</t>
  </si>
  <si>
    <t>mez</t>
  </si>
  <si>
    <t>uložení výkopku na mezideponii</t>
  </si>
  <si>
    <t>zpětný zásyp rýhy s plynovodním potrubím</t>
  </si>
  <si>
    <t>3,0=3,000 [A] .......... vytlačená kubatura - odvoz na skládku</t>
  </si>
  <si>
    <t>skl</t>
  </si>
  <si>
    <t>vytlačená kubatura 
viz pol.č.132738</t>
  </si>
  <si>
    <t>materiál pro podsyp a obsyp potrubí podle PD příloha č.5 "uložení potrubí"</t>
  </si>
  <si>
    <t>3,0=3,000 [A]</t>
  </si>
  <si>
    <t>76799</t>
  </si>
  <si>
    <t>OSTATNÍ KOVOVÉ DOPLŇK KONSTRUKCE</t>
  </si>
  <si>
    <t>ocelové pozinkované konzole včetně objímek</t>
  </si>
  <si>
    <t>6,0=6,000 [A] .......... počet kusů 
15,0=15,000 [B] ...... hmotnost 1 kusu [kg] 
Celkem: A*B/1000=0,090 [C]</t>
  </si>
  <si>
    <t>pomocná ocelová konstrukce pro vyvěšení provizorní přeložky 
kompletní provedení</t>
  </si>
  <si>
    <t>0,650=0,650 [A] .......... odhad</t>
  </si>
  <si>
    <t>Provizorní podepření odhaleného plynovodu</t>
  </si>
  <si>
    <t>L= 10,5+13,5 [m]; profil I160 + 15 [%] hmotnosti na úchyty  
(10,5+13,5)*17,900*1,15/1000=0,494 [A]</t>
  </si>
  <si>
    <t>783421</t>
  </si>
  <si>
    <t>PROTIKOR OCHR POTR A ARM NÁT VÍCEVRST SE ZÁKL S VYS OBS ZN</t>
  </si>
  <si>
    <t>protikorozní ochrana plynovodu - nátěrový systém 
viz TZ kapitola "Protikorozní ochrana plynovodu" 
kompletní provedení</t>
  </si>
  <si>
    <t>15,0*3,142*0,06=2,828 [A]</t>
  </si>
  <si>
    <t>86315</t>
  </si>
  <si>
    <t>POTRUBÍ Z TRUB OCELOVÝCH DN DO 50MM</t>
  </si>
  <si>
    <t>potrubí dočasné přeložky oc.50</t>
  </si>
  <si>
    <t>STL potrubí oc.50 (továrně opláštěná)</t>
  </si>
  <si>
    <t>16,0=16,000 [A]</t>
  </si>
  <si>
    <t>86627</t>
  </si>
  <si>
    <t>CHRÁNIČKY Z TRUB OCELOVÝCH DN DO 100MM</t>
  </si>
  <si>
    <t>11,0+2,0+2,0=15,000 [A]</t>
  </si>
  <si>
    <t>89100R</t>
  </si>
  <si>
    <t>tvarovka s integrovaným přechodem PE - ocel DN50</t>
  </si>
  <si>
    <t>přerušení plynovodu DN50 (zamáčknutím)</t>
  </si>
  <si>
    <t>891315</t>
  </si>
  <si>
    <t>MONTÁŽNÍ VLOŽKY DN DO 50MM</t>
  </si>
  <si>
    <t>vystřeďovací kroužky do ochranné trubky DN100</t>
  </si>
  <si>
    <t>18=18,000 [A]</t>
  </si>
  <si>
    <t>899308</t>
  </si>
  <si>
    <t>DOPLŇKY NA POTRUBÍ - SIGNALIZAČ VODIČ</t>
  </si>
  <si>
    <t>25,0=25,000 [A] .......... provizorní přeložka 
15,0=15,000 [B] .......... definitivní přeložka 
Celkem:  
A+B=40,000 [C]</t>
  </si>
  <si>
    <t>899309</t>
  </si>
  <si>
    <t>DOPLŇKY NA POTRUBÍ - VÝSTRAŽNÁ FÓLIE</t>
  </si>
  <si>
    <t>2*25,0=50,000 [A] .......... provizorní přeložka 
2*15,0=30,000 [B] .......... definitivní přeložka 
Celkem:  
A+B=80,000 [C]</t>
  </si>
  <si>
    <t>25,0=25,000 [A] .......... dočasná přeložka 
16,0=16,000 [B] .......... trvalá přeložka 
Celkem:  
A+B=41,000 [C]</t>
  </si>
  <si>
    <t>919157</t>
  </si>
  <si>
    <t>ŘEZÁNÍ OCELOVÝCH PROFILŮ PRŮŘEZU DO 20000MM2</t>
  </si>
  <si>
    <t>přeříznutí stávajícího plynovodu DN50</t>
  </si>
  <si>
    <t>96931</t>
  </si>
  <si>
    <t>VYBOURÁNÍ POTRUBÍ DN DO 50MM PLYNOVÝCH</t>
  </si>
  <si>
    <t>zrušení stávajícího STL oc. 40 plynovodu na mostě</t>
  </si>
  <si>
    <t>zrušení provizorní přeložky oc.50 
kompletní provedení</t>
  </si>
  <si>
    <t>SO 901</t>
  </si>
  <si>
    <t>DIO</t>
  </si>
  <si>
    <t>Aktualizace DIO vč. projednání, včetně získání DIR</t>
  </si>
  <si>
    <t>02742</t>
  </si>
  <si>
    <t>PROVIZORNÍ LÁVKY</t>
  </si>
  <si>
    <t>Provizorní lávky pro pěší 
- lávka na hlavní komunikaci 1,50 m (+0,75+0,45 do stran) x 12 m + rampa 11,5 m + rampa 13,0 m 
- lávka na soukromý pozemek (!!! VČETNĚ UZAMYKATELNÉ BRANKY!!!) 1,5 m (+2*0,45 do stran) x 6 m + rampa 1,5 m x 3,0 m + rampa 1,5 m x 3,0 m 
- dřevěná mostovka se zábradlím výšky 1,1 m 
- ocelové válcované nosníky 
- betonové panely 
- vč. provizorní ochrany na lávce 
- provizorní lávky zřízeny zhotovitelem z jeho inventárního materiálu 
- provedení lávek je plně věcí zhotovitele stavby 
- vč. zbudování přístupových cest (ramp), nástupních schodů a úprav na oplocení v místě lávky 
- včetně spojovacího materiálu 
- vč. dopravy, montáže, údržby, demontáže, odvozu, uložení, poplatků apod. 
- ostatní viz PD SO 202 TZ kapitola 4.10."Provizorní lávka pro pěší" a dokumentace</t>
  </si>
  <si>
    <t>lávka na komunikaci III/11612: 
2,0*14,5+4,0*2,0+10,0*2,0+10,0*0,75+4,0*0,75+14,5*0,75+12,45*0,45+4,0*0,45+(14,5-2,0-0,45)*0,45=91,200 [D] 
lávka pro přístup na soukromý pozemek: 
1,5*6,0+2*0,45*6,0+1,5*3,0+2*0,45*3,0+1,5*3,0+2*0,45*3=28,800 [B] 
D+B=120,000 [C]</t>
  </si>
  <si>
    <t>Pasportizace objízdných tras</t>
  </si>
  <si>
    <t>57792A</t>
  </si>
  <si>
    <t>VÝSPRAVA VÝTLUKŮ SMĚSÍ ACO TL. DO 50MM</t>
  </si>
  <si>
    <t>Oprava objízdných tras 
- položka bude čerpána pouze v rozsahu a se souhlasem odpovědného zástupce objednatele 
- položka není automaticky nárokovatelná</t>
  </si>
  <si>
    <t>5% plochy vozovky (odhad) 
10500,000[m]*6,000[m]/100*5[%]=3 150,000 [A]</t>
  </si>
  <si>
    <t>76793</t>
  </si>
  <si>
    <t>OPLOCENÍ Z RÁMEČKOVÉHO PLETIVA</t>
  </si>
  <si>
    <t>oplocení stavební jámy včetně přesunu oplocení</t>
  </si>
  <si>
    <t>1,800=1,800 [A] .......... výška plotu - předpoklad 
14,0+6,0+22,0=42,000 [B] .......... délka plotu 
Celkem: A*B=75,600 [C]</t>
  </si>
  <si>
    <t>914132</t>
  </si>
  <si>
    <t>DOPRAVNÍ ZNAČKY ZÁKLADNÍ VELIKOSTI OCELOVÉ FÓLIE TŘ 2 - MONTÁŽ S PŘEMÍSTĚNÍM</t>
  </si>
  <si>
    <t>2=2,000 [A] .......... A15 
2=2,000 [B] .......... B1 
4=4,000 [C] .......... E3a 
2=2,000 [D] .......... E12 
1=1,000 [E] .......... IP10a 
1=1,000 [F] .......... IP10b 
12=12,000 [G] ..... IS11b 
Celkem:  
A+B+C+D+E+F+G=24,000 [H]</t>
  </si>
  <si>
    <t>rez</t>
  </si>
  <si>
    <t>rezerva</t>
  </si>
  <si>
    <t>914139</t>
  </si>
  <si>
    <t>DOPRAV ZNAČKY ZÁKLAD VEL OCEL FÓLIE TŘ 2 - NÁJEMNÉ</t>
  </si>
  <si>
    <t>KSDEN</t>
  </si>
  <si>
    <t>2=2,000 [A] .......... A15 
2=2,000 [B] .......... B1 
4=4,000 [C] .......... E3a 
2=2,000 [D] .......... E12 
1=1,000 [E] .......... IP10a 
1=1,000 [F] .......... IP10b 
12=12,000 [G] ..... IS11b 
5*30=150,000 [I] .......... celková doba [dny] nájmu (předpoklad) 
Celkem:  
(A+B+C+D+E+F+G)*I=3 600,000 [H]</t>
  </si>
  <si>
    <t>5*30=150,000 [A] .......... předpokládaná doba nájmu 
6=6,000 [B] ........... počet značek 
Celkem:  
A*B=900,000 [C]</t>
  </si>
  <si>
    <t>914432</t>
  </si>
  <si>
    <t>DOPRAVNÍ ZNAČKY 100X150CM OCELOVÉ FÓLIE TŘ 2 - MONTÁŽ S PŘEMÍSTĚNÍM</t>
  </si>
  <si>
    <t>3=3,000 [A] .......... IP22</t>
  </si>
  <si>
    <t>914433</t>
  </si>
  <si>
    <t>DOPRAVNÍ ZNAČKY 100X150CM OCELOVÉ FÓLIE TŘ 2 - DEMONTÁŽ</t>
  </si>
  <si>
    <t>914439</t>
  </si>
  <si>
    <t>DOPRAV ZNAČKY 100X150CM OCEL FÓLIE TŘ 2 - NÁJEMNÉ</t>
  </si>
  <si>
    <t>3=3,000 [A] .......... IP22 
5*30=150,000 [B] ..... celková doba [dny] pronájmu 
Celkem:  
A*B=450,000 [C]</t>
  </si>
  <si>
    <t>914922</t>
  </si>
  <si>
    <t>SLOUPKY A STOJKY DZ Z OCEL TRUBEK DO PATKY MONTÁŽ S PŘESUNEM</t>
  </si>
  <si>
    <t>22=22,000 [A]</t>
  </si>
  <si>
    <t>914923</t>
  </si>
  <si>
    <t>SLOUPKY A STOJKY DZ Z OCEL TRUBEK DO PATKY DEMONTÁŽ</t>
  </si>
  <si>
    <t>914929</t>
  </si>
  <si>
    <t>SLOUPKY A STOJKY DZ Z OCEL TRUBEK DO PATKY NÁJEMNÉ</t>
  </si>
  <si>
    <t>5*30=150,000 [A] ..... předpokládaná doba nájmu 
22=22,000 [B] ........... počet stojek 
Celkem:  
A*B=3 300,000 [C]</t>
  </si>
  <si>
    <t>916112</t>
  </si>
  <si>
    <t>DOPRAV SVĚTLO VÝSTRAŽ SAMOSTATNÉ - MONTÁŽ S PŘESUNEM</t>
  </si>
  <si>
    <t>916113</t>
  </si>
  <si>
    <t>DOPRAV SVĚTLO VÝSTRAŽ SAMOSTATNÉ - DEMONTÁŽ</t>
  </si>
  <si>
    <t>916119</t>
  </si>
  <si>
    <t>DOPRAV SVĚTLO VÝSTRAŽ SAMOSTATNÉ - NÁJEMNÉ</t>
  </si>
  <si>
    <t>5*30=150,000 [A] .... předpokládaná doba nájmu 
6=6,000 [B] ............. počet kusů 
Celkem:  
A*B=900,000 [C]</t>
  </si>
  <si>
    <t>916312</t>
  </si>
  <si>
    <t>DOPRAVNÍ ZÁBRANY Z2 S FÓLIÍ TŘ 1 - MONTÁŽ S PŘESUNEM</t>
  </si>
  <si>
    <t>délka 3,0 m</t>
  </si>
  <si>
    <t>916313</t>
  </si>
  <si>
    <t>DOPRAVNÍ ZÁBRANY Z2 S FÓLIÍ TŘ 1 - DEMONTÁŽ</t>
  </si>
  <si>
    <t>916319</t>
  </si>
  <si>
    <t>DOPRAVNÍ ZÁBRANY Z2 - NÁJEMNÉ</t>
  </si>
  <si>
    <t>5*30=150,000 [A] .... předpokládaná doba nájmu 
2=2,000 [B] ............. počet kusů 
Celkem:  
A*B=300,000 [C]</t>
  </si>
  <si>
    <t>916722</t>
  </si>
  <si>
    <t>UPEVŇOVACÍ KONSTR - PODKLADNÍ DESKA OD 28KG - MONTÁŽ S PŘESUNEM</t>
  </si>
  <si>
    <t>22,0=22,000 [A]</t>
  </si>
  <si>
    <t>916723</t>
  </si>
  <si>
    <t>UPEVŇOVACÍ KONSTR - PODKLADNÍ DESKA OD 28KG - DEMONTÁŽ</t>
  </si>
  <si>
    <t>916729</t>
  </si>
  <si>
    <t>UPEVŇOVACÍ KONSTR - PODKL DESKA OD 28KG - NÁJEMNÉ</t>
  </si>
  <si>
    <t>5*30=150,000 [A] ...... předpokládaná doba nájmu 
22=22,000 [B] ........... počet značek 
Celkem:  
A*B=3 300,000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</si>
</sst>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SUM(C10:C17)</f>
      </c>
      <c s="1"/>
      <c s="1"/>
    </row>
    <row r="7" spans="1:5" ht="12.75" customHeight="1">
      <c r="A7" s="1"/>
      <c s="4" t="s">
        <v>5</v>
      </c>
      <c s="7">
        <f>SUM(E10:E17)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'SO 000_SO 000'!I3</f>
      </c>
      <c s="20">
        <f>'SO 000_SO 000'!O2</f>
      </c>
      <c s="20">
        <f>C10+D10</f>
      </c>
    </row>
    <row r="11" spans="1:5" ht="12.75" customHeight="1">
      <c r="A11" s="19" t="s">
        <v>126</v>
      </c>
      <c s="19" t="s">
        <v>127</v>
      </c>
      <c s="20">
        <f>'SO 002_SO 002'!I3</f>
      </c>
      <c s="20">
        <f>'SO 002_SO 002'!O2</f>
      </c>
      <c s="20">
        <f>C11+D11</f>
      </c>
    </row>
    <row r="12" spans="1:5" ht="12.75" customHeight="1">
      <c r="A12" s="19" t="s">
        <v>198</v>
      </c>
      <c s="19" t="s">
        <v>199</v>
      </c>
      <c s="20">
        <f>'SO 102_SO 102'!I3</f>
      </c>
      <c s="20">
        <f>'SO 102_SO 102'!O2</f>
      </c>
      <c s="20">
        <f>C12+D12</f>
      </c>
    </row>
    <row r="13" spans="1:5" ht="12.75" customHeight="1">
      <c r="A13" s="19" t="s">
        <v>346</v>
      </c>
      <c s="19" t="s">
        <v>347</v>
      </c>
      <c s="20">
        <f>'SO 202_SO 202'!I3</f>
      </c>
      <c s="20">
        <f>'SO 202_SO 202'!O2</f>
      </c>
      <c s="20">
        <f>C13+D13</f>
      </c>
    </row>
    <row r="14" spans="1:5" ht="12.75" customHeight="1">
      <c r="A14" s="19" t="s">
        <v>724</v>
      </c>
      <c s="19" t="s">
        <v>725</v>
      </c>
      <c s="20">
        <f>'SO 301_SO 301'!I3</f>
      </c>
      <c s="20">
        <f>'SO 301_SO 301'!O2</f>
      </c>
      <c s="20">
        <f>C14+D14</f>
      </c>
    </row>
    <row r="15" spans="1:5" ht="12.75" customHeight="1">
      <c r="A15" s="19" t="s">
        <v>798</v>
      </c>
      <c s="19" t="s">
        <v>799</v>
      </c>
      <c s="20">
        <f>'SO 310_SO 310'!I3</f>
      </c>
      <c s="20">
        <f>'SO 310_SO 310'!O2</f>
      </c>
      <c s="20">
        <f>C15+D15</f>
      </c>
    </row>
    <row r="16" spans="1:5" ht="12.75" customHeight="1">
      <c r="A16" s="19" t="s">
        <v>830</v>
      </c>
      <c s="19" t="s">
        <v>831</v>
      </c>
      <c s="20">
        <f>'SO 501_SO 501'!I3</f>
      </c>
      <c s="20">
        <f>'SO 501_SO 501'!O2</f>
      </c>
      <c s="20">
        <f>C16+D16</f>
      </c>
    </row>
    <row r="17" spans="1:5" ht="12.75" customHeight="1">
      <c r="A17" s="19" t="s">
        <v>892</v>
      </c>
      <c s="19" t="s">
        <v>893</v>
      </c>
      <c s="20">
        <f>'SO 901_SO 901'!I3</f>
      </c>
      <c s="20">
        <f>'SO 901_SO 901'!O2</f>
      </c>
      <c s="20">
        <f>C17+D17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39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0+I10+I13+I16+I19+I22+I25+I28+I31+I34+I37+I40+I43+I46+I49+I52+I55+I58+I61+I64+I67</f>
      </c>
      <c>
        <f>0+O10+O13+O16+O19+O22+O25+O28+O31+O34+O37+O40+O43+O46+O49+O52+O55+O58+O61+O64+O67</f>
      </c>
    </row>
    <row r="10" spans="1:16" ht="12.75">
      <c r="A10" s="24" t="s">
        <v>49</v>
      </c>
      <c s="29" t="s">
        <v>31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3">
        <f>ROUND(ROUND(H10,2)*ROUND(G10,3),2)</f>
      </c>
      <c s="31"/>
      <c r="O10">
        <f>(I10*21)/100</f>
      </c>
      <c t="s">
        <v>27</v>
      </c>
    </row>
    <row r="11" spans="1:5" ht="178.5">
      <c r="A11" s="34" t="s">
        <v>54</v>
      </c>
      <c r="E11" s="35" t="s">
        <v>55</v>
      </c>
    </row>
    <row r="12" spans="1:5" ht="12.75">
      <c r="A12" s="38" t="s">
        <v>56</v>
      </c>
      <c r="E12" s="37" t="s">
        <v>51</v>
      </c>
    </row>
    <row r="13" spans="1:16" ht="12.75">
      <c r="A13" s="24" t="s">
        <v>49</v>
      </c>
      <c s="29" t="s">
        <v>27</v>
      </c>
      <c s="29" t="s">
        <v>57</v>
      </c>
      <c s="24" t="s">
        <v>51</v>
      </c>
      <c s="30" t="s">
        <v>58</v>
      </c>
      <c s="31" t="s">
        <v>53</v>
      </c>
      <c s="32">
        <v>1</v>
      </c>
      <c s="33">
        <v>0</v>
      </c>
      <c s="33">
        <f>ROUND(ROUND(H13,2)*ROUND(G13,3),2)</f>
      </c>
      <c s="31"/>
      <c r="O13">
        <f>(I13*21)/100</f>
      </c>
      <c t="s">
        <v>27</v>
      </c>
    </row>
    <row r="14" spans="1:5" ht="127.5">
      <c r="A14" s="34" t="s">
        <v>54</v>
      </c>
      <c r="E14" s="35" t="s">
        <v>59</v>
      </c>
    </row>
    <row r="15" spans="1:5" ht="12.75">
      <c r="A15" s="38" t="s">
        <v>56</v>
      </c>
      <c r="E15" s="37" t="s">
        <v>51</v>
      </c>
    </row>
    <row r="16" spans="1:16" ht="12.75">
      <c r="A16" s="24" t="s">
        <v>49</v>
      </c>
      <c s="29" t="s">
        <v>26</v>
      </c>
      <c s="29" t="s">
        <v>60</v>
      </c>
      <c s="24" t="s">
        <v>51</v>
      </c>
      <c s="30" t="s">
        <v>61</v>
      </c>
      <c s="31" t="s">
        <v>53</v>
      </c>
      <c s="32">
        <v>1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63</v>
      </c>
    </row>
    <row r="18" spans="1:5" ht="12.75">
      <c r="A18" s="38" t="s">
        <v>56</v>
      </c>
      <c r="E18" s="37" t="s">
        <v>51</v>
      </c>
    </row>
    <row r="19" spans="1:16" ht="12.75">
      <c r="A19" s="24" t="s">
        <v>49</v>
      </c>
      <c s="29" t="s">
        <v>35</v>
      </c>
      <c s="29" t="s">
        <v>64</v>
      </c>
      <c s="24" t="s">
        <v>51</v>
      </c>
      <c s="30" t="s">
        <v>65</v>
      </c>
      <c s="31" t="s">
        <v>53</v>
      </c>
      <c s="32">
        <v>1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25.5">
      <c r="A20" s="34" t="s">
        <v>54</v>
      </c>
      <c r="E20" s="35" t="s">
        <v>66</v>
      </c>
    </row>
    <row r="21" spans="1:5" ht="12.75">
      <c r="A21" s="38" t="s">
        <v>56</v>
      </c>
      <c r="E21" s="37" t="s">
        <v>51</v>
      </c>
    </row>
    <row r="22" spans="1:16" ht="12.75">
      <c r="A22" s="24" t="s">
        <v>49</v>
      </c>
      <c s="29" t="s">
        <v>37</v>
      </c>
      <c s="29" t="s">
        <v>67</v>
      </c>
      <c s="24" t="s">
        <v>51</v>
      </c>
      <c s="30" t="s">
        <v>68</v>
      </c>
      <c s="31" t="s">
        <v>53</v>
      </c>
      <c s="32">
        <v>1</v>
      </c>
      <c s="33">
        <v>0</v>
      </c>
      <c s="33">
        <f>ROUND(ROUND(H22,2)*ROUND(G22,3),2)</f>
      </c>
      <c s="31"/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8" t="s">
        <v>56</v>
      </c>
      <c r="E24" s="37" t="s">
        <v>69</v>
      </c>
    </row>
    <row r="25" spans="1:16" ht="12.75">
      <c r="A25" s="24" t="s">
        <v>49</v>
      </c>
      <c s="29" t="s">
        <v>39</v>
      </c>
      <c s="29" t="s">
        <v>70</v>
      </c>
      <c s="24" t="s">
        <v>51</v>
      </c>
      <c s="30" t="s">
        <v>71</v>
      </c>
      <c s="31" t="s">
        <v>53</v>
      </c>
      <c s="32">
        <v>1</v>
      </c>
      <c s="33">
        <v>0</v>
      </c>
      <c s="33">
        <f>ROUND(ROUND(H25,2)*ROUND(G25,3),2)</f>
      </c>
      <c s="31" t="s">
        <v>62</v>
      </c>
      <c r="O25">
        <f>(I25*21)/100</f>
      </c>
      <c t="s">
        <v>27</v>
      </c>
    </row>
    <row r="26" spans="1:5" ht="12.75">
      <c r="A26" s="34" t="s">
        <v>54</v>
      </c>
      <c r="E26" s="35" t="s">
        <v>51</v>
      </c>
    </row>
    <row r="27" spans="1:5" ht="12.75">
      <c r="A27" s="38" t="s">
        <v>56</v>
      </c>
      <c r="E27" s="37" t="s">
        <v>69</v>
      </c>
    </row>
    <row r="28" spans="1:16" ht="12.75">
      <c r="A28" s="24" t="s">
        <v>49</v>
      </c>
      <c s="29" t="s">
        <v>72</v>
      </c>
      <c s="29" t="s">
        <v>73</v>
      </c>
      <c s="24" t="s">
        <v>51</v>
      </c>
      <c s="30" t="s">
        <v>74</v>
      </c>
      <c s="31" t="s">
        <v>53</v>
      </c>
      <c s="32">
        <v>1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2.75">
      <c r="A29" s="34" t="s">
        <v>54</v>
      </c>
      <c r="E29" s="35" t="s">
        <v>75</v>
      </c>
    </row>
    <row r="30" spans="1:5" ht="12.75">
      <c r="A30" s="38" t="s">
        <v>56</v>
      </c>
      <c r="E30" s="37" t="s">
        <v>51</v>
      </c>
    </row>
    <row r="31" spans="1:16" ht="12.75">
      <c r="A31" s="24" t="s">
        <v>49</v>
      </c>
      <c s="29" t="s">
        <v>76</v>
      </c>
      <c s="29" t="s">
        <v>77</v>
      </c>
      <c s="24" t="s">
        <v>78</v>
      </c>
      <c s="30" t="s">
        <v>79</v>
      </c>
      <c s="31" t="s">
        <v>53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80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42</v>
      </c>
      <c s="29" t="s">
        <v>77</v>
      </c>
      <c s="24" t="s">
        <v>81</v>
      </c>
      <c s="30" t="s">
        <v>79</v>
      </c>
      <c s="31" t="s">
        <v>53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82</v>
      </c>
    </row>
    <row r="36" spans="1:5" ht="12.75">
      <c r="A36" s="38" t="s">
        <v>56</v>
      </c>
      <c r="E36" s="37" t="s">
        <v>51</v>
      </c>
    </row>
    <row r="37" spans="1:16" ht="12.75">
      <c r="A37" s="24" t="s">
        <v>49</v>
      </c>
      <c s="29" t="s">
        <v>44</v>
      </c>
      <c s="29" t="s">
        <v>83</v>
      </c>
      <c s="24" t="s">
        <v>78</v>
      </c>
      <c s="30" t="s">
        <v>84</v>
      </c>
      <c s="31" t="s">
        <v>85</v>
      </c>
      <c s="32">
        <v>1</v>
      </c>
      <c s="33">
        <v>0</v>
      </c>
      <c s="33">
        <f>ROUND(ROUND(H37,2)*ROUND(G37,3),2)</f>
      </c>
      <c s="31" t="s">
        <v>62</v>
      </c>
      <c r="O37">
        <f>(I37*21)/100</f>
      </c>
      <c t="s">
        <v>27</v>
      </c>
    </row>
    <row r="38" spans="1:5" ht="25.5">
      <c r="A38" s="34" t="s">
        <v>54</v>
      </c>
      <c r="E38" s="35" t="s">
        <v>86</v>
      </c>
    </row>
    <row r="39" spans="1:5" ht="12.75">
      <c r="A39" s="38" t="s">
        <v>56</v>
      </c>
      <c r="E39" s="37" t="s">
        <v>51</v>
      </c>
    </row>
    <row r="40" spans="1:16" ht="12.75">
      <c r="A40" s="24" t="s">
        <v>49</v>
      </c>
      <c s="29" t="s">
        <v>46</v>
      </c>
      <c s="29" t="s">
        <v>87</v>
      </c>
      <c s="24" t="s">
        <v>78</v>
      </c>
      <c s="30" t="s">
        <v>88</v>
      </c>
      <c s="31" t="s">
        <v>53</v>
      </c>
      <c s="32">
        <v>1</v>
      </c>
      <c s="33">
        <v>0</v>
      </c>
      <c s="33">
        <f>ROUND(ROUND(H40,2)*ROUND(G40,3),2)</f>
      </c>
      <c s="31" t="s">
        <v>62</v>
      </c>
      <c r="O40">
        <f>(I40*21)/100</f>
      </c>
      <c t="s">
        <v>27</v>
      </c>
    </row>
    <row r="41" spans="1:5" ht="12.75">
      <c r="A41" s="34" t="s">
        <v>54</v>
      </c>
      <c r="E41" s="35" t="s">
        <v>89</v>
      </c>
    </row>
    <row r="42" spans="1:5" ht="12.75">
      <c r="A42" s="38" t="s">
        <v>56</v>
      </c>
      <c r="E42" s="37" t="s">
        <v>51</v>
      </c>
    </row>
    <row r="43" spans="1:16" ht="12.75">
      <c r="A43" s="24" t="s">
        <v>49</v>
      </c>
      <c s="29" t="s">
        <v>90</v>
      </c>
      <c s="29" t="s">
        <v>91</v>
      </c>
      <c s="24" t="s">
        <v>51</v>
      </c>
      <c s="30" t="s">
        <v>92</v>
      </c>
      <c s="31" t="s">
        <v>53</v>
      </c>
      <c s="32">
        <v>1</v>
      </c>
      <c s="33">
        <v>0</v>
      </c>
      <c s="33">
        <f>ROUND(ROUND(H43,2)*ROUND(G43,3),2)</f>
      </c>
      <c s="31" t="s">
        <v>62</v>
      </c>
      <c r="O43">
        <f>(I43*21)/100</f>
      </c>
      <c t="s">
        <v>27</v>
      </c>
    </row>
    <row r="44" spans="1:5" ht="12.75">
      <c r="A44" s="34" t="s">
        <v>54</v>
      </c>
      <c r="E44" s="35" t="s">
        <v>93</v>
      </c>
    </row>
    <row r="45" spans="1:5" ht="12.75">
      <c r="A45" s="38" t="s">
        <v>56</v>
      </c>
      <c r="E45" s="37" t="s">
        <v>51</v>
      </c>
    </row>
    <row r="46" spans="1:16" ht="12.75">
      <c r="A46" s="24" t="s">
        <v>49</v>
      </c>
      <c s="29" t="s">
        <v>94</v>
      </c>
      <c s="29" t="s">
        <v>95</v>
      </c>
      <c s="24" t="s">
        <v>51</v>
      </c>
      <c s="30" t="s">
        <v>96</v>
      </c>
      <c s="31" t="s">
        <v>53</v>
      </c>
      <c s="32">
        <v>1</v>
      </c>
      <c s="33">
        <v>0</v>
      </c>
      <c s="33">
        <f>ROUND(ROUND(H46,2)*ROUND(G46,3),2)</f>
      </c>
      <c s="31" t="s">
        <v>62</v>
      </c>
      <c r="O46">
        <f>(I46*21)/100</f>
      </c>
      <c t="s">
        <v>27</v>
      </c>
    </row>
    <row r="47" spans="1:5" ht="12.75">
      <c r="A47" s="34" t="s">
        <v>54</v>
      </c>
      <c r="E47" s="35" t="s">
        <v>97</v>
      </c>
    </row>
    <row r="48" spans="1:5" ht="12.75">
      <c r="A48" s="38" t="s">
        <v>56</v>
      </c>
      <c r="E48" s="37" t="s">
        <v>51</v>
      </c>
    </row>
    <row r="49" spans="1:16" ht="12.75">
      <c r="A49" s="24" t="s">
        <v>49</v>
      </c>
      <c s="29" t="s">
        <v>98</v>
      </c>
      <c s="29" t="s">
        <v>99</v>
      </c>
      <c s="24" t="s">
        <v>51</v>
      </c>
      <c s="30" t="s">
        <v>100</v>
      </c>
      <c s="31" t="s">
        <v>53</v>
      </c>
      <c s="32">
        <v>1</v>
      </c>
      <c s="33">
        <v>0</v>
      </c>
      <c s="33">
        <f>ROUND(ROUND(H49,2)*ROUND(G49,3),2)</f>
      </c>
      <c s="31" t="s">
        <v>62</v>
      </c>
      <c r="O49">
        <f>(I49*21)/100</f>
      </c>
      <c t="s">
        <v>27</v>
      </c>
    </row>
    <row r="50" spans="1:5" ht="12.75">
      <c r="A50" s="34" t="s">
        <v>54</v>
      </c>
      <c r="E50" s="35" t="s">
        <v>51</v>
      </c>
    </row>
    <row r="51" spans="1:5" ht="12.75">
      <c r="A51" s="38" t="s">
        <v>56</v>
      </c>
      <c r="E51" s="37" t="s">
        <v>51</v>
      </c>
    </row>
    <row r="52" spans="1:16" ht="12.75">
      <c r="A52" s="24" t="s">
        <v>49</v>
      </c>
      <c s="29" t="s">
        <v>101</v>
      </c>
      <c s="29" t="s">
        <v>102</v>
      </c>
      <c s="24" t="s">
        <v>51</v>
      </c>
      <c s="30" t="s">
        <v>103</v>
      </c>
      <c s="31" t="s">
        <v>53</v>
      </c>
      <c s="32">
        <v>2</v>
      </c>
      <c s="33">
        <v>0</v>
      </c>
      <c s="33">
        <f>ROUND(ROUND(H52,2)*ROUND(G52,3),2)</f>
      </c>
      <c s="31" t="s">
        <v>62</v>
      </c>
      <c r="O52">
        <f>(I52*21)/100</f>
      </c>
      <c t="s">
        <v>27</v>
      </c>
    </row>
    <row r="53" spans="1:5" ht="12.75">
      <c r="A53" s="34" t="s">
        <v>54</v>
      </c>
      <c r="E53" s="35" t="s">
        <v>51</v>
      </c>
    </row>
    <row r="54" spans="1:5" ht="12.75">
      <c r="A54" s="38" t="s">
        <v>56</v>
      </c>
      <c r="E54" s="37" t="s">
        <v>104</v>
      </c>
    </row>
    <row r="55" spans="1:16" ht="12.75">
      <c r="A55" s="24" t="s">
        <v>49</v>
      </c>
      <c s="29" t="s">
        <v>105</v>
      </c>
      <c s="29" t="s">
        <v>106</v>
      </c>
      <c s="24" t="s">
        <v>81</v>
      </c>
      <c s="30" t="s">
        <v>107</v>
      </c>
      <c s="31" t="s">
        <v>53</v>
      </c>
      <c s="32">
        <v>1</v>
      </c>
      <c s="33">
        <v>0</v>
      </c>
      <c s="33">
        <f>ROUND(ROUND(H55,2)*ROUND(G55,3),2)</f>
      </c>
      <c s="31" t="s">
        <v>62</v>
      </c>
      <c r="O55">
        <f>(I55*21)/100</f>
      </c>
      <c t="s">
        <v>27</v>
      </c>
    </row>
    <row r="56" spans="1:5" ht="12.75">
      <c r="A56" s="34" t="s">
        <v>54</v>
      </c>
      <c r="E56" s="35" t="s">
        <v>108</v>
      </c>
    </row>
    <row r="57" spans="1:5" ht="12.75">
      <c r="A57" s="38" t="s">
        <v>56</v>
      </c>
      <c r="E57" s="37" t="s">
        <v>51</v>
      </c>
    </row>
    <row r="58" spans="1:16" ht="12.75">
      <c r="A58" s="24" t="s">
        <v>49</v>
      </c>
      <c s="29" t="s">
        <v>109</v>
      </c>
      <c s="29" t="s">
        <v>110</v>
      </c>
      <c s="24" t="s">
        <v>51</v>
      </c>
      <c s="30" t="s">
        <v>111</v>
      </c>
      <c s="31" t="s">
        <v>53</v>
      </c>
      <c s="32">
        <v>1</v>
      </c>
      <c s="33">
        <v>0</v>
      </c>
      <c s="33">
        <f>ROUND(ROUND(H58,2)*ROUND(G58,3),2)</f>
      </c>
      <c s="31" t="s">
        <v>62</v>
      </c>
      <c r="O58">
        <f>(I58*21)/100</f>
      </c>
      <c t="s">
        <v>27</v>
      </c>
    </row>
    <row r="59" spans="1:5" ht="25.5">
      <c r="A59" s="34" t="s">
        <v>54</v>
      </c>
      <c r="E59" s="35" t="s">
        <v>112</v>
      </c>
    </row>
    <row r="60" spans="1:5" ht="12.75">
      <c r="A60" s="38" t="s">
        <v>56</v>
      </c>
      <c r="E60" s="37" t="s">
        <v>69</v>
      </c>
    </row>
    <row r="61" spans="1:16" ht="12.75">
      <c r="A61" s="24" t="s">
        <v>49</v>
      </c>
      <c s="29" t="s">
        <v>113</v>
      </c>
      <c s="29" t="s">
        <v>114</v>
      </c>
      <c s="24" t="s">
        <v>51</v>
      </c>
      <c s="30" t="s">
        <v>115</v>
      </c>
      <c s="31" t="s">
        <v>85</v>
      </c>
      <c s="32">
        <v>2</v>
      </c>
      <c s="33">
        <v>0</v>
      </c>
      <c s="33">
        <f>ROUND(ROUND(H61,2)*ROUND(G61,3),2)</f>
      </c>
      <c s="31" t="s">
        <v>62</v>
      </c>
      <c r="O61">
        <f>(I61*21)/100</f>
      </c>
      <c t="s">
        <v>27</v>
      </c>
    </row>
    <row r="62" spans="1:5" ht="12.75">
      <c r="A62" s="34" t="s">
        <v>54</v>
      </c>
      <c r="E62" s="35" t="s">
        <v>116</v>
      </c>
    </row>
    <row r="63" spans="1:5" ht="12.75">
      <c r="A63" s="38" t="s">
        <v>56</v>
      </c>
      <c r="E63" s="37" t="s">
        <v>117</v>
      </c>
    </row>
    <row r="64" spans="1:16" ht="12.75">
      <c r="A64" s="24" t="s">
        <v>49</v>
      </c>
      <c s="29" t="s">
        <v>118</v>
      </c>
      <c s="29" t="s">
        <v>119</v>
      </c>
      <c s="24" t="s">
        <v>51</v>
      </c>
      <c s="30" t="s">
        <v>120</v>
      </c>
      <c s="31" t="s">
        <v>53</v>
      </c>
      <c s="32">
        <v>1</v>
      </c>
      <c s="33">
        <v>0</v>
      </c>
      <c s="33">
        <f>ROUND(ROUND(H64,2)*ROUND(G64,3),2)</f>
      </c>
      <c s="31" t="s">
        <v>62</v>
      </c>
      <c r="O64">
        <f>(I64*21)/100</f>
      </c>
      <c t="s">
        <v>27</v>
      </c>
    </row>
    <row r="65" spans="1:5" ht="51">
      <c r="A65" s="34" t="s">
        <v>54</v>
      </c>
      <c r="E65" s="35" t="s">
        <v>121</v>
      </c>
    </row>
    <row r="66" spans="1:5" ht="12.75">
      <c r="A66" s="38" t="s">
        <v>56</v>
      </c>
      <c r="E66" s="37" t="s">
        <v>51</v>
      </c>
    </row>
    <row r="67" spans="1:16" ht="12.75">
      <c r="A67" s="24" t="s">
        <v>49</v>
      </c>
      <c s="29" t="s">
        <v>122</v>
      </c>
      <c s="29" t="s">
        <v>123</v>
      </c>
      <c s="24" t="s">
        <v>51</v>
      </c>
      <c s="30" t="s">
        <v>124</v>
      </c>
      <c s="31" t="s">
        <v>53</v>
      </c>
      <c s="32">
        <v>1</v>
      </c>
      <c s="33">
        <v>0</v>
      </c>
      <c s="33">
        <f>ROUND(ROUND(H67,2)*ROUND(G67,3),2)</f>
      </c>
      <c s="31"/>
      <c r="O67">
        <f>(I67*21)/100</f>
      </c>
      <c t="s">
        <v>27</v>
      </c>
    </row>
    <row r="68" spans="1:5" ht="51">
      <c r="A68" s="34" t="s">
        <v>54</v>
      </c>
      <c r="E68" s="35" t="s">
        <v>125</v>
      </c>
    </row>
    <row r="69" spans="1:5" ht="12.75">
      <c r="A69" s="36" t="s">
        <v>56</v>
      </c>
      <c r="E69" s="37" t="s">
        <v>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0+O9+O28+O38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126</v>
      </c>
      <c s="39">
        <f>0+I9+I28+I38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126</v>
      </c>
      <c s="1"/>
      <c s="14" t="s">
        <v>127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126</v>
      </c>
      <c s="6"/>
      <c s="18" t="s">
        <v>127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</f>
      </c>
      <c>
        <f>0+O10+O13+O16+O19+O22+O25</f>
      </c>
    </row>
    <row r="10" spans="1:16" ht="25.5">
      <c r="A10" s="24" t="s">
        <v>49</v>
      </c>
      <c s="29" t="s">
        <v>31</v>
      </c>
      <c s="29" t="s">
        <v>128</v>
      </c>
      <c s="24" t="s">
        <v>51</v>
      </c>
      <c s="30" t="s">
        <v>129</v>
      </c>
      <c s="31" t="s">
        <v>130</v>
      </c>
      <c s="32">
        <v>0.393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25.5">
      <c r="A12" s="38" t="s">
        <v>56</v>
      </c>
      <c r="E12" s="37" t="s">
        <v>131</v>
      </c>
    </row>
    <row r="13" spans="1:16" ht="25.5">
      <c r="A13" s="24" t="s">
        <v>49</v>
      </c>
      <c s="29" t="s">
        <v>27</v>
      </c>
      <c s="29" t="s">
        <v>132</v>
      </c>
      <c s="24" t="s">
        <v>133</v>
      </c>
      <c s="30" t="s">
        <v>134</v>
      </c>
      <c s="31" t="s">
        <v>130</v>
      </c>
      <c s="32">
        <v>12.862</v>
      </c>
      <c s="33">
        <v>0</v>
      </c>
      <c s="33">
        <f>ROUND(ROUND(H13,2)*ROUND(G13,3),2)</f>
      </c>
      <c s="31" t="s">
        <v>135</v>
      </c>
      <c r="O13">
        <f>(I13*21)/100</f>
      </c>
      <c t="s">
        <v>27</v>
      </c>
    </row>
    <row r="14" spans="1:5" ht="12.75">
      <c r="A14" s="34" t="s">
        <v>54</v>
      </c>
      <c r="E14" s="35" t="s">
        <v>51</v>
      </c>
    </row>
    <row r="15" spans="1:5" ht="12.75">
      <c r="A15" s="38" t="s">
        <v>56</v>
      </c>
      <c r="E15" s="37" t="s">
        <v>136</v>
      </c>
    </row>
    <row r="16" spans="1:16" ht="25.5">
      <c r="A16" s="24" t="s">
        <v>49</v>
      </c>
      <c s="29" t="s">
        <v>26</v>
      </c>
      <c s="29" t="s">
        <v>132</v>
      </c>
      <c s="24" t="s">
        <v>137</v>
      </c>
      <c s="30" t="s">
        <v>134</v>
      </c>
      <c s="31" t="s">
        <v>130</v>
      </c>
      <c s="32">
        <v>71.823</v>
      </c>
      <c s="33">
        <v>0</v>
      </c>
      <c s="33">
        <f>ROUND(ROUND(H16,2)*ROUND(G16,3),2)</f>
      </c>
      <c s="31" t="s">
        <v>135</v>
      </c>
      <c r="O16">
        <f>(I16*21)/100</f>
      </c>
      <c t="s">
        <v>27</v>
      </c>
    </row>
    <row r="17" spans="1:5" ht="12.75">
      <c r="A17" s="34" t="s">
        <v>54</v>
      </c>
      <c r="E17" s="35" t="s">
        <v>138</v>
      </c>
    </row>
    <row r="18" spans="1:5" ht="63.75">
      <c r="A18" s="38" t="s">
        <v>56</v>
      </c>
      <c r="E18" s="37" t="s">
        <v>139</v>
      </c>
    </row>
    <row r="19" spans="1:16" ht="25.5">
      <c r="A19" s="24" t="s">
        <v>49</v>
      </c>
      <c s="29" t="s">
        <v>35</v>
      </c>
      <c s="29" t="s">
        <v>140</v>
      </c>
      <c s="24" t="s">
        <v>51</v>
      </c>
      <c s="30" t="s">
        <v>141</v>
      </c>
      <c s="31" t="s">
        <v>130</v>
      </c>
      <c s="32">
        <v>357.872</v>
      </c>
      <c s="33">
        <v>0</v>
      </c>
      <c s="33">
        <f>ROUND(ROUND(H19,2)*ROUND(G19,3),2)</f>
      </c>
      <c s="31" t="s">
        <v>135</v>
      </c>
      <c r="O19">
        <f>(I19*21)/100</f>
      </c>
      <c t="s">
        <v>27</v>
      </c>
    </row>
    <row r="20" spans="1:5" ht="12.75">
      <c r="A20" s="34" t="s">
        <v>54</v>
      </c>
      <c r="E20" s="35" t="s">
        <v>51</v>
      </c>
    </row>
    <row r="21" spans="1:5" ht="63.75">
      <c r="A21" s="38" t="s">
        <v>56</v>
      </c>
      <c r="E21" s="37" t="s">
        <v>142</v>
      </c>
    </row>
    <row r="22" spans="1:16" ht="12.75">
      <c r="A22" s="24" t="s">
        <v>49</v>
      </c>
      <c s="29" t="s">
        <v>37</v>
      </c>
      <c s="29" t="s">
        <v>87</v>
      </c>
      <c s="24" t="s">
        <v>51</v>
      </c>
      <c s="30" t="s">
        <v>88</v>
      </c>
      <c s="31" t="s">
        <v>53</v>
      </c>
      <c s="32">
        <v>1</v>
      </c>
      <c s="33">
        <v>0</v>
      </c>
      <c s="33">
        <f>ROUND(ROUND(H22,2)*ROUND(G22,3),2)</f>
      </c>
      <c s="31" t="s">
        <v>135</v>
      </c>
      <c r="O22">
        <f>(I22*21)/100</f>
      </c>
      <c t="s">
        <v>27</v>
      </c>
    </row>
    <row r="23" spans="1:5" ht="25.5">
      <c r="A23" s="34" t="s">
        <v>54</v>
      </c>
      <c r="E23" s="35" t="s">
        <v>143</v>
      </c>
    </row>
    <row r="24" spans="1:5" ht="12.75">
      <c r="A24" s="38" t="s">
        <v>56</v>
      </c>
      <c r="E24" s="37" t="s">
        <v>51</v>
      </c>
    </row>
    <row r="25" spans="1:16" ht="12.75">
      <c r="A25" s="24" t="s">
        <v>49</v>
      </c>
      <c s="29" t="s">
        <v>39</v>
      </c>
      <c s="29" t="s">
        <v>102</v>
      </c>
      <c s="24" t="s">
        <v>51</v>
      </c>
      <c s="30" t="s">
        <v>103</v>
      </c>
      <c s="31" t="s">
        <v>53</v>
      </c>
      <c s="32">
        <v>1</v>
      </c>
      <c s="33">
        <v>0</v>
      </c>
      <c s="33">
        <f>ROUND(ROUND(H25,2)*ROUND(G25,3),2)</f>
      </c>
      <c s="31" t="s">
        <v>62</v>
      </c>
      <c r="O25">
        <f>(I25*21)/100</f>
      </c>
      <c t="s">
        <v>27</v>
      </c>
    </row>
    <row r="26" spans="1:5" ht="12.75">
      <c r="A26" s="34" t="s">
        <v>54</v>
      </c>
      <c r="E26" s="35" t="s">
        <v>144</v>
      </c>
    </row>
    <row r="27" spans="1:5" ht="12.75">
      <c r="A27" s="36" t="s">
        <v>56</v>
      </c>
      <c r="E27" s="37" t="s">
        <v>69</v>
      </c>
    </row>
    <row r="28" spans="1:18" ht="12.75" customHeight="1">
      <c r="A28" s="6" t="s">
        <v>47</v>
      </c>
      <c s="6"/>
      <c s="41" t="s">
        <v>31</v>
      </c>
      <c s="6"/>
      <c s="27" t="s">
        <v>145</v>
      </c>
      <c s="6"/>
      <c s="6"/>
      <c s="6"/>
      <c s="42">
        <f>0+Q28</f>
      </c>
      <c s="6"/>
      <c r="O28">
        <f>0+R28</f>
      </c>
      <c r="Q28">
        <f>0+I29+I32+I35</f>
      </c>
      <c>
        <f>0+O29+O32+O35</f>
      </c>
    </row>
    <row r="29" spans="1:16" ht="12.75">
      <c r="A29" s="24" t="s">
        <v>49</v>
      </c>
      <c s="29" t="s">
        <v>72</v>
      </c>
      <c s="29" t="s">
        <v>146</v>
      </c>
      <c s="24" t="s">
        <v>51</v>
      </c>
      <c s="30" t="s">
        <v>147</v>
      </c>
      <c s="31" t="s">
        <v>148</v>
      </c>
      <c s="32">
        <v>32.2</v>
      </c>
      <c s="33">
        <v>0</v>
      </c>
      <c s="33">
        <f>ROUND(ROUND(H29,2)*ROUND(G29,3),2)</f>
      </c>
      <c s="31" t="s">
        <v>62</v>
      </c>
      <c r="O29">
        <f>(I29*21)/100</f>
      </c>
      <c t="s">
        <v>27</v>
      </c>
    </row>
    <row r="30" spans="1:5" ht="12.75">
      <c r="A30" s="34" t="s">
        <v>54</v>
      </c>
      <c r="E30" s="35" t="s">
        <v>149</v>
      </c>
    </row>
    <row r="31" spans="1:5" ht="12.75">
      <c r="A31" s="38" t="s">
        <v>56</v>
      </c>
      <c r="E31" s="37" t="s">
        <v>150</v>
      </c>
    </row>
    <row r="32" spans="1:16" ht="12.75">
      <c r="A32" s="24" t="s">
        <v>49</v>
      </c>
      <c s="29" t="s">
        <v>76</v>
      </c>
      <c s="29" t="s">
        <v>151</v>
      </c>
      <c s="24" t="s">
        <v>51</v>
      </c>
      <c s="30" t="s">
        <v>152</v>
      </c>
      <c s="31" t="s">
        <v>148</v>
      </c>
      <c s="32">
        <v>18.4</v>
      </c>
      <c s="33">
        <v>0</v>
      </c>
      <c s="33">
        <f>ROUND(ROUND(H32,2)*ROUND(G32,3),2)</f>
      </c>
      <c s="31" t="s">
        <v>62</v>
      </c>
      <c r="O32">
        <f>(I32*21)/100</f>
      </c>
      <c t="s">
        <v>27</v>
      </c>
    </row>
    <row r="33" spans="1:5" ht="12.75">
      <c r="A33" s="34" t="s">
        <v>54</v>
      </c>
      <c r="E33" s="35" t="s">
        <v>153</v>
      </c>
    </row>
    <row r="34" spans="1:5" ht="12.75">
      <c r="A34" s="38" t="s">
        <v>56</v>
      </c>
      <c r="E34" s="37" t="s">
        <v>154</v>
      </c>
    </row>
    <row r="35" spans="1:16" ht="12.75">
      <c r="A35" s="24" t="s">
        <v>49</v>
      </c>
      <c s="29" t="s">
        <v>42</v>
      </c>
      <c s="29" t="s">
        <v>155</v>
      </c>
      <c s="24" t="s">
        <v>51</v>
      </c>
      <c s="30" t="s">
        <v>156</v>
      </c>
      <c s="31" t="s">
        <v>148</v>
      </c>
      <c s="32">
        <v>6.127</v>
      </c>
      <c s="33">
        <v>0</v>
      </c>
      <c s="33">
        <f>ROUND(ROUND(H35,2)*ROUND(G35,3),2)</f>
      </c>
      <c s="31"/>
      <c r="O35">
        <f>(I35*21)/100</f>
      </c>
      <c t="s">
        <v>27</v>
      </c>
    </row>
    <row r="36" spans="1:5" ht="12.75">
      <c r="A36" s="34" t="s">
        <v>54</v>
      </c>
      <c r="E36" s="35" t="s">
        <v>157</v>
      </c>
    </row>
    <row r="37" spans="1:5" ht="12.75">
      <c r="A37" s="36" t="s">
        <v>56</v>
      </c>
      <c r="E37" s="37" t="s">
        <v>158</v>
      </c>
    </row>
    <row r="38" spans="1:18" ht="12.75" customHeight="1">
      <c r="A38" s="6" t="s">
        <v>47</v>
      </c>
      <c s="6"/>
      <c s="41" t="s">
        <v>42</v>
      </c>
      <c s="6"/>
      <c s="27" t="s">
        <v>159</v>
      </c>
      <c s="6"/>
      <c s="6"/>
      <c s="6"/>
      <c s="42">
        <f>0+Q38</f>
      </c>
      <c s="6"/>
      <c r="O38">
        <f>0+R38</f>
      </c>
      <c r="Q38">
        <f>0+I39+I42+I45+I48+I51+I54+I57+I60+I63+I66</f>
      </c>
      <c>
        <f>0+O39+O42+O45+O48+O51+O54+O57+O60+O63+O66</f>
      </c>
    </row>
    <row r="39" spans="1:16" ht="12.75">
      <c r="A39" s="24" t="s">
        <v>49</v>
      </c>
      <c s="29" t="s">
        <v>44</v>
      </c>
      <c s="29" t="s">
        <v>160</v>
      </c>
      <c s="24" t="s">
        <v>51</v>
      </c>
      <c s="30" t="s">
        <v>161</v>
      </c>
      <c s="31" t="s">
        <v>162</v>
      </c>
      <c s="32">
        <v>14.6</v>
      </c>
      <c s="33">
        <v>0</v>
      </c>
      <c s="33">
        <f>ROUND(ROUND(H39,2)*ROUND(G39,3),2)</f>
      </c>
      <c s="31" t="s">
        <v>135</v>
      </c>
      <c r="O39">
        <f>(I39*21)/100</f>
      </c>
      <c t="s">
        <v>27</v>
      </c>
    </row>
    <row r="40" spans="1:5" ht="25.5">
      <c r="A40" s="34" t="s">
        <v>54</v>
      </c>
      <c r="E40" s="35" t="s">
        <v>163</v>
      </c>
    </row>
    <row r="41" spans="1:5" ht="51">
      <c r="A41" s="38" t="s">
        <v>56</v>
      </c>
      <c r="E41" s="37" t="s">
        <v>164</v>
      </c>
    </row>
    <row r="42" spans="1:16" ht="12.75">
      <c r="A42" s="24" t="s">
        <v>49</v>
      </c>
      <c s="29" t="s">
        <v>46</v>
      </c>
      <c s="29" t="s">
        <v>165</v>
      </c>
      <c s="24" t="s">
        <v>51</v>
      </c>
      <c s="30" t="s">
        <v>166</v>
      </c>
      <c s="31" t="s">
        <v>162</v>
      </c>
      <c s="32">
        <v>5.95</v>
      </c>
      <c s="33">
        <v>0</v>
      </c>
      <c s="33">
        <f>ROUND(ROUND(H42,2)*ROUND(G42,3),2)</f>
      </c>
      <c s="31" t="s">
        <v>135</v>
      </c>
      <c r="O42">
        <f>(I42*21)/100</f>
      </c>
      <c t="s">
        <v>27</v>
      </c>
    </row>
    <row r="43" spans="1:5" ht="12.75">
      <c r="A43" s="34" t="s">
        <v>54</v>
      </c>
      <c r="E43" s="35" t="s">
        <v>167</v>
      </c>
    </row>
    <row r="44" spans="1:5" ht="12.75">
      <c r="A44" s="38" t="s">
        <v>56</v>
      </c>
      <c r="E44" s="37" t="s">
        <v>168</v>
      </c>
    </row>
    <row r="45" spans="1:16" ht="12.75">
      <c r="A45" s="24" t="s">
        <v>49</v>
      </c>
      <c s="29" t="s">
        <v>90</v>
      </c>
      <c s="29" t="s">
        <v>169</v>
      </c>
      <c s="24" t="s">
        <v>51</v>
      </c>
      <c s="30" t="s">
        <v>170</v>
      </c>
      <c s="31" t="s">
        <v>85</v>
      </c>
      <c s="32">
        <v>2</v>
      </c>
      <c s="33">
        <v>0</v>
      </c>
      <c s="33">
        <f>ROUND(ROUND(H45,2)*ROUND(G45,3),2)</f>
      </c>
      <c s="31"/>
      <c r="O45">
        <f>(I45*21)/100</f>
      </c>
      <c t="s">
        <v>27</v>
      </c>
    </row>
    <row r="46" spans="1:5" ht="12.75">
      <c r="A46" s="34" t="s">
        <v>54</v>
      </c>
      <c r="E46" s="35" t="s">
        <v>171</v>
      </c>
    </row>
    <row r="47" spans="1:5" ht="12.75">
      <c r="A47" s="38" t="s">
        <v>56</v>
      </c>
      <c r="E47" s="37" t="s">
        <v>172</v>
      </c>
    </row>
    <row r="48" spans="1:16" ht="12.75">
      <c r="A48" s="24" t="s">
        <v>49</v>
      </c>
      <c s="29" t="s">
        <v>94</v>
      </c>
      <c s="29" t="s">
        <v>173</v>
      </c>
      <c s="24" t="s">
        <v>133</v>
      </c>
      <c s="30" t="s">
        <v>174</v>
      </c>
      <c s="31" t="s">
        <v>148</v>
      </c>
      <c s="32">
        <v>57.943</v>
      </c>
      <c s="33">
        <v>0</v>
      </c>
      <c s="33">
        <f>ROUND(ROUND(H48,2)*ROUND(G48,3),2)</f>
      </c>
      <c s="31" t="s">
        <v>135</v>
      </c>
      <c r="O48">
        <f>(I48*21)/100</f>
      </c>
      <c t="s">
        <v>27</v>
      </c>
    </row>
    <row r="49" spans="1:5" ht="12.75">
      <c r="A49" s="34" t="s">
        <v>54</v>
      </c>
      <c r="E49" s="35" t="s">
        <v>51</v>
      </c>
    </row>
    <row r="50" spans="1:5" ht="63.75">
      <c r="A50" s="38" t="s">
        <v>56</v>
      </c>
      <c r="E50" s="37" t="s">
        <v>175</v>
      </c>
    </row>
    <row r="51" spans="1:16" ht="12.75">
      <c r="A51" s="24" t="s">
        <v>49</v>
      </c>
      <c s="29" t="s">
        <v>98</v>
      </c>
      <c s="29" t="s">
        <v>173</v>
      </c>
      <c s="24" t="s">
        <v>137</v>
      </c>
      <c s="30" t="s">
        <v>174</v>
      </c>
      <c s="31" t="s">
        <v>148</v>
      </c>
      <c s="32">
        <v>47.5</v>
      </c>
      <c s="33">
        <v>0</v>
      </c>
      <c s="33">
        <f>ROUND(ROUND(H51,2)*ROUND(G51,3),2)</f>
      </c>
      <c s="31" t="s">
        <v>135</v>
      </c>
      <c r="O51">
        <f>(I51*21)/100</f>
      </c>
      <c t="s">
        <v>27</v>
      </c>
    </row>
    <row r="52" spans="1:5" ht="12.75">
      <c r="A52" s="34" t="s">
        <v>54</v>
      </c>
      <c r="E52" s="35" t="s">
        <v>176</v>
      </c>
    </row>
    <row r="53" spans="1:5" ht="89.25">
      <c r="A53" s="38" t="s">
        <v>56</v>
      </c>
      <c r="E53" s="37" t="s">
        <v>177</v>
      </c>
    </row>
    <row r="54" spans="1:16" ht="12.75">
      <c r="A54" s="24" t="s">
        <v>49</v>
      </c>
      <c s="29" t="s">
        <v>101</v>
      </c>
      <c s="29" t="s">
        <v>178</v>
      </c>
      <c s="24" t="s">
        <v>51</v>
      </c>
      <c s="30" t="s">
        <v>179</v>
      </c>
      <c s="31" t="s">
        <v>148</v>
      </c>
      <c s="32">
        <v>5.592</v>
      </c>
      <c s="33">
        <v>0</v>
      </c>
      <c s="33">
        <f>ROUND(ROUND(H54,2)*ROUND(G54,3),2)</f>
      </c>
      <c s="31" t="s">
        <v>135</v>
      </c>
      <c r="O54">
        <f>(I54*21)/100</f>
      </c>
      <c t="s">
        <v>27</v>
      </c>
    </row>
    <row r="55" spans="1:5" ht="12.75">
      <c r="A55" s="34" t="s">
        <v>54</v>
      </c>
      <c r="E55" s="35" t="s">
        <v>180</v>
      </c>
    </row>
    <row r="56" spans="1:5" ht="63.75">
      <c r="A56" s="38" t="s">
        <v>56</v>
      </c>
      <c r="E56" s="37" t="s">
        <v>181</v>
      </c>
    </row>
    <row r="57" spans="1:16" ht="12.75">
      <c r="A57" s="24" t="s">
        <v>49</v>
      </c>
      <c s="29" t="s">
        <v>105</v>
      </c>
      <c s="29" t="s">
        <v>182</v>
      </c>
      <c s="24" t="s">
        <v>133</v>
      </c>
      <c s="30" t="s">
        <v>183</v>
      </c>
      <c s="31" t="s">
        <v>148</v>
      </c>
      <c s="32">
        <v>16.209</v>
      </c>
      <c s="33">
        <v>0</v>
      </c>
      <c s="33">
        <f>ROUND(ROUND(H57,2)*ROUND(G57,3),2)</f>
      </c>
      <c s="31" t="s">
        <v>135</v>
      </c>
      <c r="O57">
        <f>(I57*21)/100</f>
      </c>
      <c t="s">
        <v>27</v>
      </c>
    </row>
    <row r="58" spans="1:5" ht="12.75">
      <c r="A58" s="34" t="s">
        <v>54</v>
      </c>
      <c r="E58" s="35" t="s">
        <v>184</v>
      </c>
    </row>
    <row r="59" spans="1:5" ht="204">
      <c r="A59" s="38" t="s">
        <v>56</v>
      </c>
      <c r="E59" s="37" t="s">
        <v>185</v>
      </c>
    </row>
    <row r="60" spans="1:16" ht="12.75">
      <c r="A60" s="24" t="s">
        <v>49</v>
      </c>
      <c s="29" t="s">
        <v>109</v>
      </c>
      <c s="29" t="s">
        <v>186</v>
      </c>
      <c s="24" t="s">
        <v>137</v>
      </c>
      <c s="30" t="s">
        <v>183</v>
      </c>
      <c s="31" t="s">
        <v>148</v>
      </c>
      <c s="32">
        <v>12.52</v>
      </c>
      <c s="33">
        <v>0</v>
      </c>
      <c s="33">
        <f>ROUND(ROUND(H60,2)*ROUND(G60,3),2)</f>
      </c>
      <c s="31"/>
      <c r="O60">
        <f>(I60*21)/100</f>
      </c>
      <c t="s">
        <v>27</v>
      </c>
    </row>
    <row r="61" spans="1:5" ht="12.75">
      <c r="A61" s="34" t="s">
        <v>54</v>
      </c>
      <c r="E61" s="35" t="s">
        <v>187</v>
      </c>
    </row>
    <row r="62" spans="1:5" ht="76.5">
      <c r="A62" s="38" t="s">
        <v>56</v>
      </c>
      <c r="E62" s="37" t="s">
        <v>188</v>
      </c>
    </row>
    <row r="63" spans="1:16" ht="12.75">
      <c r="A63" s="24" t="s">
        <v>49</v>
      </c>
      <c s="29" t="s">
        <v>113</v>
      </c>
      <c s="29" t="s">
        <v>189</v>
      </c>
      <c s="24" t="s">
        <v>51</v>
      </c>
      <c s="30" t="s">
        <v>190</v>
      </c>
      <c s="31" t="s">
        <v>130</v>
      </c>
      <c s="32">
        <v>1.823</v>
      </c>
      <c s="33">
        <v>0</v>
      </c>
      <c s="33">
        <f>ROUND(ROUND(H63,2)*ROUND(G63,3),2)</f>
      </c>
      <c s="31" t="s">
        <v>135</v>
      </c>
      <c r="O63">
        <f>(I63*21)/100</f>
      </c>
      <c t="s">
        <v>27</v>
      </c>
    </row>
    <row r="64" spans="1:5" ht="25.5">
      <c r="A64" s="34" t="s">
        <v>54</v>
      </c>
      <c r="E64" s="35" t="s">
        <v>191</v>
      </c>
    </row>
    <row r="65" spans="1:5" ht="51">
      <c r="A65" s="38" t="s">
        <v>56</v>
      </c>
      <c r="E65" s="37" t="s">
        <v>192</v>
      </c>
    </row>
    <row r="66" spans="1:16" ht="12.75">
      <c r="A66" s="24" t="s">
        <v>49</v>
      </c>
      <c s="29" t="s">
        <v>118</v>
      </c>
      <c s="29" t="s">
        <v>193</v>
      </c>
      <c s="24" t="s">
        <v>51</v>
      </c>
      <c s="30" t="s">
        <v>194</v>
      </c>
      <c s="31" t="s">
        <v>195</v>
      </c>
      <c s="32">
        <v>35.7</v>
      </c>
      <c s="33">
        <v>0</v>
      </c>
      <c s="33">
        <f>ROUND(ROUND(H66,2)*ROUND(G66,3),2)</f>
      </c>
      <c s="31" t="s">
        <v>62</v>
      </c>
      <c r="O66">
        <f>(I66*21)/100</f>
      </c>
      <c t="s">
        <v>27</v>
      </c>
    </row>
    <row r="67" spans="1:5" ht="12.75">
      <c r="A67" s="34" t="s">
        <v>54</v>
      </c>
      <c r="E67" s="35" t="s">
        <v>196</v>
      </c>
    </row>
    <row r="68" spans="1:5" ht="12.75">
      <c r="A68" s="36" t="s">
        <v>56</v>
      </c>
      <c r="E68" s="37" t="s">
        <v>197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0+O9+O16+O56+O63+O70+O95+O99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198</v>
      </c>
      <c s="39">
        <f>0+I9+I16+I56+I63+I70+I95+I99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198</v>
      </c>
      <c s="1"/>
      <c s="14" t="s">
        <v>199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198</v>
      </c>
      <c s="6"/>
      <c s="18" t="s">
        <v>199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</f>
      </c>
      <c>
        <f>0+O10+O13</f>
      </c>
    </row>
    <row r="10" spans="1:16" ht="25.5">
      <c r="A10" s="24" t="s">
        <v>49</v>
      </c>
      <c s="29" t="s">
        <v>31</v>
      </c>
      <c s="29" t="s">
        <v>200</v>
      </c>
      <c s="24" t="s">
        <v>51</v>
      </c>
      <c s="30" t="s">
        <v>201</v>
      </c>
      <c s="31" t="s">
        <v>130</v>
      </c>
      <c s="32">
        <v>381.5</v>
      </c>
      <c s="33">
        <v>0</v>
      </c>
      <c s="33">
        <f>ROUND(ROUND(H10,2)*ROUND(G10,3),2)</f>
      </c>
      <c s="31" t="s">
        <v>135</v>
      </c>
      <c r="O10">
        <f>(I10*21)/100</f>
      </c>
      <c t="s">
        <v>27</v>
      </c>
    </row>
    <row r="11" spans="1:5" ht="38.25">
      <c r="A11" s="34" t="s">
        <v>54</v>
      </c>
      <c r="E11" s="35" t="s">
        <v>202</v>
      </c>
    </row>
    <row r="12" spans="1:5" ht="76.5">
      <c r="A12" s="38" t="s">
        <v>56</v>
      </c>
      <c r="E12" s="37" t="s">
        <v>203</v>
      </c>
    </row>
    <row r="13" spans="1:16" ht="25.5">
      <c r="A13" s="24" t="s">
        <v>49</v>
      </c>
      <c s="29" t="s">
        <v>27</v>
      </c>
      <c s="29" t="s">
        <v>204</v>
      </c>
      <c s="24" t="s">
        <v>51</v>
      </c>
      <c s="30" t="s">
        <v>205</v>
      </c>
      <c s="31" t="s">
        <v>130</v>
      </c>
      <c s="32">
        <v>113.758</v>
      </c>
      <c s="33">
        <v>0</v>
      </c>
      <c s="33">
        <f>ROUND(ROUND(H13,2)*ROUND(G13,3),2)</f>
      </c>
      <c s="31"/>
      <c r="O13">
        <f>(I13*21)/100</f>
      </c>
      <c t="s">
        <v>27</v>
      </c>
    </row>
    <row r="14" spans="1:5" ht="38.25">
      <c r="A14" s="34" t="s">
        <v>54</v>
      </c>
      <c r="E14" s="35" t="s">
        <v>202</v>
      </c>
    </row>
    <row r="15" spans="1:5" ht="51">
      <c r="A15" s="36" t="s">
        <v>56</v>
      </c>
      <c r="E15" s="37" t="s">
        <v>206</v>
      </c>
    </row>
    <row r="16" spans="1:18" ht="12.75" customHeight="1">
      <c r="A16" s="6" t="s">
        <v>47</v>
      </c>
      <c s="6"/>
      <c s="41" t="s">
        <v>31</v>
      </c>
      <c s="6"/>
      <c s="27" t="s">
        <v>145</v>
      </c>
      <c s="6"/>
      <c s="6"/>
      <c s="6"/>
      <c s="42">
        <f>0+Q16</f>
      </c>
      <c s="6"/>
      <c r="O16">
        <f>0+R16</f>
      </c>
      <c r="Q16">
        <f>0+I17+I20+I23+I26+I29+I32+I35+I38+I41+I44+I47+I50+I53</f>
      </c>
      <c>
        <f>0+O17+O20+O23+O26+O29+O32+O35+O38+O41+O44+O47+O50+O53</f>
      </c>
    </row>
    <row r="17" spans="1:16" ht="12.75">
      <c r="A17" s="24" t="s">
        <v>49</v>
      </c>
      <c s="29" t="s">
        <v>26</v>
      </c>
      <c s="29" t="s">
        <v>207</v>
      </c>
      <c s="24" t="s">
        <v>51</v>
      </c>
      <c s="30" t="s">
        <v>208</v>
      </c>
      <c s="31" t="s">
        <v>195</v>
      </c>
      <c s="32">
        <v>24.59</v>
      </c>
      <c s="33">
        <v>0</v>
      </c>
      <c s="33">
        <f>ROUND(ROUND(H17,2)*ROUND(G17,3),2)</f>
      </c>
      <c s="31" t="s">
        <v>135</v>
      </c>
      <c r="O17">
        <f>(I17*21)/100</f>
      </c>
      <c t="s">
        <v>27</v>
      </c>
    </row>
    <row r="18" spans="1:5" ht="25.5">
      <c r="A18" s="34" t="s">
        <v>54</v>
      </c>
      <c r="E18" s="35" t="s">
        <v>209</v>
      </c>
    </row>
    <row r="19" spans="1:5" ht="12.75">
      <c r="A19" s="38" t="s">
        <v>56</v>
      </c>
      <c r="E19" s="37" t="s">
        <v>210</v>
      </c>
    </row>
    <row r="20" spans="1:16" ht="25.5">
      <c r="A20" s="24" t="s">
        <v>49</v>
      </c>
      <c s="29" t="s">
        <v>35</v>
      </c>
      <c s="29" t="s">
        <v>211</v>
      </c>
      <c s="24" t="s">
        <v>51</v>
      </c>
      <c s="30" t="s">
        <v>212</v>
      </c>
      <c s="31" t="s">
        <v>148</v>
      </c>
      <c s="32">
        <v>43.318</v>
      </c>
      <c s="33">
        <v>0</v>
      </c>
      <c s="33">
        <f>ROUND(ROUND(H20,2)*ROUND(G20,3),2)</f>
      </c>
      <c s="31" t="s">
        <v>135</v>
      </c>
      <c r="O20">
        <f>(I20*21)/100</f>
      </c>
      <c t="s">
        <v>27</v>
      </c>
    </row>
    <row r="21" spans="1:5" ht="12.75">
      <c r="A21" s="34" t="s">
        <v>54</v>
      </c>
      <c r="E21" s="35" t="s">
        <v>51</v>
      </c>
    </row>
    <row r="22" spans="1:5" ht="51">
      <c r="A22" s="38" t="s">
        <v>56</v>
      </c>
      <c r="E22" s="37" t="s">
        <v>213</v>
      </c>
    </row>
    <row r="23" spans="1:16" ht="12.75">
      <c r="A23" s="24" t="s">
        <v>49</v>
      </c>
      <c s="29" t="s">
        <v>37</v>
      </c>
      <c s="29" t="s">
        <v>214</v>
      </c>
      <c s="24" t="s">
        <v>51</v>
      </c>
      <c s="30" t="s">
        <v>215</v>
      </c>
      <c s="31" t="s">
        <v>148</v>
      </c>
      <c s="32">
        <v>27.359</v>
      </c>
      <c s="33">
        <v>0</v>
      </c>
      <c s="33">
        <f>ROUND(ROUND(H23,2)*ROUND(G23,3),2)</f>
      </c>
      <c s="31" t="s">
        <v>135</v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51">
      <c r="A25" s="38" t="s">
        <v>56</v>
      </c>
      <c r="E25" s="37" t="s">
        <v>216</v>
      </c>
    </row>
    <row r="26" spans="1:16" ht="12.75">
      <c r="A26" s="24" t="s">
        <v>49</v>
      </c>
      <c s="29" t="s">
        <v>39</v>
      </c>
      <c s="29" t="s">
        <v>217</v>
      </c>
      <c s="24" t="s">
        <v>51</v>
      </c>
      <c s="30" t="s">
        <v>218</v>
      </c>
      <c s="31" t="s">
        <v>148</v>
      </c>
      <c s="32">
        <v>47.399</v>
      </c>
      <c s="33">
        <v>0</v>
      </c>
      <c s="33">
        <f>ROUND(ROUND(H26,2)*ROUND(G26,3),2)</f>
      </c>
      <c s="31" t="s">
        <v>135</v>
      </c>
      <c r="O26">
        <f>(I26*21)/100</f>
      </c>
      <c t="s">
        <v>27</v>
      </c>
    </row>
    <row r="27" spans="1:5" ht="12.75">
      <c r="A27" s="34" t="s">
        <v>54</v>
      </c>
      <c r="E27" s="35" t="s">
        <v>219</v>
      </c>
    </row>
    <row r="28" spans="1:5" ht="165.75">
      <c r="A28" s="38" t="s">
        <v>56</v>
      </c>
      <c r="E28" s="37" t="s">
        <v>220</v>
      </c>
    </row>
    <row r="29" spans="1:16" ht="12.75">
      <c r="A29" s="24" t="s">
        <v>49</v>
      </c>
      <c s="29" t="s">
        <v>72</v>
      </c>
      <c s="29" t="s">
        <v>221</v>
      </c>
      <c s="24" t="s">
        <v>51</v>
      </c>
      <c s="30" t="s">
        <v>222</v>
      </c>
      <c s="31" t="s">
        <v>162</v>
      </c>
      <c s="32">
        <v>11.5</v>
      </c>
      <c s="33">
        <v>0</v>
      </c>
      <c s="33">
        <f>ROUND(ROUND(H29,2)*ROUND(G29,3),2)</f>
      </c>
      <c s="31" t="s">
        <v>135</v>
      </c>
      <c r="O29">
        <f>(I29*21)/100</f>
      </c>
      <c t="s">
        <v>27</v>
      </c>
    </row>
    <row r="30" spans="1:5" ht="12.75">
      <c r="A30" s="34" t="s">
        <v>54</v>
      </c>
      <c r="E30" s="35" t="s">
        <v>51</v>
      </c>
    </row>
    <row r="31" spans="1:5" ht="25.5">
      <c r="A31" s="38" t="s">
        <v>56</v>
      </c>
      <c r="E31" s="37" t="s">
        <v>223</v>
      </c>
    </row>
    <row r="32" spans="1:16" ht="12.75">
      <c r="A32" s="24" t="s">
        <v>49</v>
      </c>
      <c s="29" t="s">
        <v>76</v>
      </c>
      <c s="29" t="s">
        <v>224</v>
      </c>
      <c s="24" t="s">
        <v>51</v>
      </c>
      <c s="30" t="s">
        <v>225</v>
      </c>
      <c s="31" t="s">
        <v>148</v>
      </c>
      <c s="32">
        <v>113.995</v>
      </c>
      <c s="33">
        <v>0</v>
      </c>
      <c s="33">
        <f>ROUND(ROUND(H32,2)*ROUND(G32,3),2)</f>
      </c>
      <c s="31" t="s">
        <v>135</v>
      </c>
      <c r="O32">
        <f>(I32*21)/100</f>
      </c>
      <c t="s">
        <v>27</v>
      </c>
    </row>
    <row r="33" spans="1:5" ht="12.75">
      <c r="A33" s="34" t="s">
        <v>54</v>
      </c>
      <c r="E33" s="35" t="s">
        <v>51</v>
      </c>
    </row>
    <row r="34" spans="1:5" ht="25.5">
      <c r="A34" s="38" t="s">
        <v>56</v>
      </c>
      <c r="E34" s="37" t="s">
        <v>226</v>
      </c>
    </row>
    <row r="35" spans="1:16" ht="12.75">
      <c r="A35" s="24" t="s">
        <v>49</v>
      </c>
      <c s="29" t="s">
        <v>42</v>
      </c>
      <c s="29" t="s">
        <v>227</v>
      </c>
      <c s="24" t="s">
        <v>51</v>
      </c>
      <c s="30" t="s">
        <v>228</v>
      </c>
      <c s="31" t="s">
        <v>148</v>
      </c>
      <c s="32">
        <v>4.14</v>
      </c>
      <c s="33">
        <v>0</v>
      </c>
      <c s="33">
        <f>ROUND(ROUND(H35,2)*ROUND(G35,3),2)</f>
      </c>
      <c s="31" t="s">
        <v>135</v>
      </c>
      <c r="O35">
        <f>(I35*21)/100</f>
      </c>
      <c t="s">
        <v>27</v>
      </c>
    </row>
    <row r="36" spans="1:5" ht="51">
      <c r="A36" s="34" t="s">
        <v>54</v>
      </c>
      <c r="E36" s="35" t="s">
        <v>229</v>
      </c>
    </row>
    <row r="37" spans="1:5" ht="76.5">
      <c r="A37" s="38" t="s">
        <v>56</v>
      </c>
      <c r="E37" s="37" t="s">
        <v>230</v>
      </c>
    </row>
    <row r="38" spans="1:16" ht="12.75">
      <c r="A38" s="24" t="s">
        <v>49</v>
      </c>
      <c s="29" t="s">
        <v>44</v>
      </c>
      <c s="29" t="s">
        <v>231</v>
      </c>
      <c s="24" t="s">
        <v>51</v>
      </c>
      <c s="30" t="s">
        <v>232</v>
      </c>
      <c s="31" t="s">
        <v>148</v>
      </c>
      <c s="32">
        <v>4.14</v>
      </c>
      <c s="33">
        <v>0</v>
      </c>
      <c s="33">
        <f>ROUND(ROUND(H38,2)*ROUND(G38,3),2)</f>
      </c>
      <c s="31" t="s">
        <v>135</v>
      </c>
      <c r="O38">
        <f>(I38*21)/100</f>
      </c>
      <c t="s">
        <v>27</v>
      </c>
    </row>
    <row r="39" spans="1:5" ht="12.75">
      <c r="A39" s="34" t="s">
        <v>54</v>
      </c>
      <c r="E39" s="35" t="s">
        <v>51</v>
      </c>
    </row>
    <row r="40" spans="1:5" ht="25.5">
      <c r="A40" s="38" t="s">
        <v>56</v>
      </c>
      <c r="E40" s="37" t="s">
        <v>233</v>
      </c>
    </row>
    <row r="41" spans="1:16" ht="12.75">
      <c r="A41" s="24" t="s">
        <v>49</v>
      </c>
      <c s="29" t="s">
        <v>46</v>
      </c>
      <c s="29" t="s">
        <v>234</v>
      </c>
      <c s="24" t="s">
        <v>51</v>
      </c>
      <c s="30" t="s">
        <v>235</v>
      </c>
      <c s="31" t="s">
        <v>148</v>
      </c>
      <c s="32">
        <v>5.52</v>
      </c>
      <c s="33">
        <v>0</v>
      </c>
      <c s="33">
        <f>ROUND(ROUND(H41,2)*ROUND(G41,3),2)</f>
      </c>
      <c s="31" t="s">
        <v>135</v>
      </c>
      <c r="O41">
        <f>(I41*21)/100</f>
      </c>
      <c t="s">
        <v>27</v>
      </c>
    </row>
    <row r="42" spans="1:5" ht="25.5">
      <c r="A42" s="34" t="s">
        <v>54</v>
      </c>
      <c r="E42" s="35" t="s">
        <v>236</v>
      </c>
    </row>
    <row r="43" spans="1:5" ht="76.5">
      <c r="A43" s="38" t="s">
        <v>56</v>
      </c>
      <c r="E43" s="37" t="s">
        <v>237</v>
      </c>
    </row>
    <row r="44" spans="1:16" ht="12.75">
      <c r="A44" s="24" t="s">
        <v>49</v>
      </c>
      <c s="29" t="s">
        <v>90</v>
      </c>
      <c s="29" t="s">
        <v>238</v>
      </c>
      <c s="24" t="s">
        <v>51</v>
      </c>
      <c s="30" t="s">
        <v>239</v>
      </c>
      <c s="31" t="s">
        <v>148</v>
      </c>
      <c s="32">
        <v>6.836</v>
      </c>
      <c s="33">
        <v>0</v>
      </c>
      <c s="33">
        <f>ROUND(ROUND(H44,2)*ROUND(G44,3),2)</f>
      </c>
      <c s="31" t="s">
        <v>135</v>
      </c>
      <c r="O44">
        <f>(I44*21)/100</f>
      </c>
      <c t="s">
        <v>27</v>
      </c>
    </row>
    <row r="45" spans="1:5" ht="38.25">
      <c r="A45" s="34" t="s">
        <v>54</v>
      </c>
      <c r="E45" s="35" t="s">
        <v>240</v>
      </c>
    </row>
    <row r="46" spans="1:5" ht="12.75">
      <c r="A46" s="38" t="s">
        <v>56</v>
      </c>
      <c r="E46" s="37" t="s">
        <v>241</v>
      </c>
    </row>
    <row r="47" spans="1:16" ht="12.75">
      <c r="A47" s="24" t="s">
        <v>49</v>
      </c>
      <c s="29" t="s">
        <v>94</v>
      </c>
      <c s="29" t="s">
        <v>242</v>
      </c>
      <c s="24" t="s">
        <v>51</v>
      </c>
      <c s="30" t="s">
        <v>243</v>
      </c>
      <c s="31" t="s">
        <v>195</v>
      </c>
      <c s="32">
        <v>12.295</v>
      </c>
      <c s="33">
        <v>0</v>
      </c>
      <c s="33">
        <f>ROUND(ROUND(H47,2)*ROUND(G47,3),2)</f>
      </c>
      <c s="31" t="s">
        <v>135</v>
      </c>
      <c r="O47">
        <f>(I47*21)/100</f>
      </c>
      <c t="s">
        <v>27</v>
      </c>
    </row>
    <row r="48" spans="1:5" ht="25.5">
      <c r="A48" s="34" t="s">
        <v>54</v>
      </c>
      <c r="E48" s="35" t="s">
        <v>244</v>
      </c>
    </row>
    <row r="49" spans="1:5" ht="76.5">
      <c r="A49" s="38" t="s">
        <v>56</v>
      </c>
      <c r="E49" s="37" t="s">
        <v>245</v>
      </c>
    </row>
    <row r="50" spans="1:16" ht="12.75">
      <c r="A50" s="24" t="s">
        <v>49</v>
      </c>
      <c s="29" t="s">
        <v>98</v>
      </c>
      <c s="29" t="s">
        <v>246</v>
      </c>
      <c s="24" t="s">
        <v>51</v>
      </c>
      <c s="30" t="s">
        <v>247</v>
      </c>
      <c s="31" t="s">
        <v>195</v>
      </c>
      <c s="32">
        <v>12.295</v>
      </c>
      <c s="33">
        <v>0</v>
      </c>
      <c s="33">
        <f>ROUND(ROUND(H50,2)*ROUND(G50,3),2)</f>
      </c>
      <c s="31" t="s">
        <v>135</v>
      </c>
      <c r="O50">
        <f>(I50*21)/100</f>
      </c>
      <c t="s">
        <v>27</v>
      </c>
    </row>
    <row r="51" spans="1:5" ht="25.5">
      <c r="A51" s="34" t="s">
        <v>54</v>
      </c>
      <c r="E51" s="35" t="s">
        <v>244</v>
      </c>
    </row>
    <row r="52" spans="1:5" ht="76.5">
      <c r="A52" s="38" t="s">
        <v>56</v>
      </c>
      <c r="E52" s="37" t="s">
        <v>245</v>
      </c>
    </row>
    <row r="53" spans="1:16" ht="12.75">
      <c r="A53" s="24" t="s">
        <v>49</v>
      </c>
      <c s="29" t="s">
        <v>101</v>
      </c>
      <c s="29" t="s">
        <v>248</v>
      </c>
      <c s="24" t="s">
        <v>51</v>
      </c>
      <c s="30" t="s">
        <v>249</v>
      </c>
      <c s="31" t="s">
        <v>195</v>
      </c>
      <c s="32">
        <v>24.59</v>
      </c>
      <c s="33">
        <v>0</v>
      </c>
      <c s="33">
        <f>ROUND(ROUND(H53,2)*ROUND(G53,3),2)</f>
      </c>
      <c s="31" t="s">
        <v>135</v>
      </c>
      <c r="O53">
        <f>(I53*21)/100</f>
      </c>
      <c t="s">
        <v>27</v>
      </c>
    </row>
    <row r="54" spans="1:5" ht="12.75">
      <c r="A54" s="34" t="s">
        <v>54</v>
      </c>
      <c r="E54" s="35" t="s">
        <v>51</v>
      </c>
    </row>
    <row r="55" spans="1:5" ht="12.75">
      <c r="A55" s="36" t="s">
        <v>56</v>
      </c>
      <c r="E55" s="37" t="s">
        <v>250</v>
      </c>
    </row>
    <row r="56" spans="1:18" ht="12.75" customHeight="1">
      <c r="A56" s="6" t="s">
        <v>47</v>
      </c>
      <c s="6"/>
      <c s="41" t="s">
        <v>27</v>
      </c>
      <c s="6"/>
      <c s="27" t="s">
        <v>251</v>
      </c>
      <c s="6"/>
      <c s="6"/>
      <c s="6"/>
      <c s="42">
        <f>0+Q56</f>
      </c>
      <c s="6"/>
      <c r="O56">
        <f>0+R56</f>
      </c>
      <c r="Q56">
        <f>0+I57+I60</f>
      </c>
      <c>
        <f>0+O57+O60</f>
      </c>
    </row>
    <row r="57" spans="1:16" ht="12.75">
      <c r="A57" s="24" t="s">
        <v>49</v>
      </c>
      <c s="29" t="s">
        <v>105</v>
      </c>
      <c s="29" t="s">
        <v>252</v>
      </c>
      <c s="24" t="s">
        <v>51</v>
      </c>
      <c s="30" t="s">
        <v>253</v>
      </c>
      <c s="31" t="s">
        <v>162</v>
      </c>
      <c s="32">
        <v>23</v>
      </c>
      <c s="33">
        <v>0</v>
      </c>
      <c s="33">
        <f>ROUND(ROUND(H57,2)*ROUND(G57,3),2)</f>
      </c>
      <c s="31" t="s">
        <v>135</v>
      </c>
      <c r="O57">
        <f>(I57*21)/100</f>
      </c>
      <c t="s">
        <v>27</v>
      </c>
    </row>
    <row r="58" spans="1:5" ht="51">
      <c r="A58" s="34" t="s">
        <v>54</v>
      </c>
      <c r="E58" s="35" t="s">
        <v>254</v>
      </c>
    </row>
    <row r="59" spans="1:5" ht="76.5">
      <c r="A59" s="38" t="s">
        <v>56</v>
      </c>
      <c r="E59" s="37" t="s">
        <v>255</v>
      </c>
    </row>
    <row r="60" spans="1:16" ht="12.75">
      <c r="A60" s="24" t="s">
        <v>49</v>
      </c>
      <c s="29" t="s">
        <v>109</v>
      </c>
      <c s="29" t="s">
        <v>256</v>
      </c>
      <c s="24" t="s">
        <v>51</v>
      </c>
      <c s="30" t="s">
        <v>257</v>
      </c>
      <c s="31" t="s">
        <v>195</v>
      </c>
      <c s="32">
        <v>17.344</v>
      </c>
      <c s="33">
        <v>0</v>
      </c>
      <c s="33">
        <f>ROUND(ROUND(H60,2)*ROUND(G60,3),2)</f>
      </c>
      <c s="31" t="s">
        <v>135</v>
      </c>
      <c r="O60">
        <f>(I60*21)/100</f>
      </c>
      <c t="s">
        <v>27</v>
      </c>
    </row>
    <row r="61" spans="1:5" ht="12.75">
      <c r="A61" s="34" t="s">
        <v>54</v>
      </c>
      <c r="E61" s="35" t="s">
        <v>51</v>
      </c>
    </row>
    <row r="62" spans="1:5" ht="76.5">
      <c r="A62" s="36" t="s">
        <v>56</v>
      </c>
      <c r="E62" s="37" t="s">
        <v>258</v>
      </c>
    </row>
    <row r="63" spans="1:18" ht="12.75" customHeight="1">
      <c r="A63" s="6" t="s">
        <v>47</v>
      </c>
      <c s="6"/>
      <c s="41" t="s">
        <v>35</v>
      </c>
      <c s="6"/>
      <c s="27" t="s">
        <v>259</v>
      </c>
      <c s="6"/>
      <c s="6"/>
      <c s="6"/>
      <c s="42">
        <f>0+Q63</f>
      </c>
      <c s="6"/>
      <c r="O63">
        <f>0+R63</f>
      </c>
      <c r="Q63">
        <f>0+I64+I67</f>
      </c>
      <c>
        <f>0+O64+O67</f>
      </c>
    </row>
    <row r="64" spans="1:16" ht="12.75">
      <c r="A64" s="24" t="s">
        <v>49</v>
      </c>
      <c s="29" t="s">
        <v>113</v>
      </c>
      <c s="29" t="s">
        <v>260</v>
      </c>
      <c s="24" t="s">
        <v>51</v>
      </c>
      <c s="30" t="s">
        <v>261</v>
      </c>
      <c s="31" t="s">
        <v>148</v>
      </c>
      <c s="32">
        <v>0.575</v>
      </c>
      <c s="33">
        <v>0</v>
      </c>
      <c s="33">
        <f>ROUND(ROUND(H64,2)*ROUND(G64,3),2)</f>
      </c>
      <c s="31" t="s">
        <v>135</v>
      </c>
      <c r="O64">
        <f>(I64*21)/100</f>
      </c>
      <c t="s">
        <v>27</v>
      </c>
    </row>
    <row r="65" spans="1:5" ht="12.75">
      <c r="A65" s="34" t="s">
        <v>54</v>
      </c>
      <c r="E65" s="35" t="s">
        <v>51</v>
      </c>
    </row>
    <row r="66" spans="1:5" ht="76.5">
      <c r="A66" s="38" t="s">
        <v>56</v>
      </c>
      <c r="E66" s="37" t="s">
        <v>262</v>
      </c>
    </row>
    <row r="67" spans="1:16" ht="12.75">
      <c r="A67" s="24" t="s">
        <v>49</v>
      </c>
      <c s="29" t="s">
        <v>118</v>
      </c>
      <c s="29" t="s">
        <v>263</v>
      </c>
      <c s="24" t="s">
        <v>51</v>
      </c>
      <c s="30" t="s">
        <v>264</v>
      </c>
      <c s="31" t="s">
        <v>148</v>
      </c>
      <c s="32">
        <v>113.995</v>
      </c>
      <c s="33">
        <v>0</v>
      </c>
      <c s="33">
        <f>ROUND(ROUND(H67,2)*ROUND(G67,3),2)</f>
      </c>
      <c s="31" t="s">
        <v>135</v>
      </c>
      <c r="O67">
        <f>(I67*21)/100</f>
      </c>
      <c t="s">
        <v>27</v>
      </c>
    </row>
    <row r="68" spans="1:5" ht="12.75">
      <c r="A68" s="34" t="s">
        <v>54</v>
      </c>
      <c r="E68" s="35" t="s">
        <v>265</v>
      </c>
    </row>
    <row r="69" spans="1:5" ht="12.75">
      <c r="A69" s="36" t="s">
        <v>56</v>
      </c>
      <c r="E69" s="37" t="s">
        <v>266</v>
      </c>
    </row>
    <row r="70" spans="1:18" ht="12.75" customHeight="1">
      <c r="A70" s="6" t="s">
        <v>47</v>
      </c>
      <c s="6"/>
      <c s="41" t="s">
        <v>37</v>
      </c>
      <c s="6"/>
      <c s="27" t="s">
        <v>267</v>
      </c>
      <c s="6"/>
      <c s="6"/>
      <c s="6"/>
      <c s="42">
        <f>0+Q70</f>
      </c>
      <c s="6"/>
      <c r="O70">
        <f>0+R70</f>
      </c>
      <c r="Q70">
        <f>0+I71+I74+I77+I80+I83+I86+I89+I92</f>
      </c>
      <c>
        <f>0+O71+O74+O77+O80+O83+O86+O89+O92</f>
      </c>
    </row>
    <row r="71" spans="1:16" ht="12.75">
      <c r="A71" s="24" t="s">
        <v>49</v>
      </c>
      <c s="29" t="s">
        <v>122</v>
      </c>
      <c s="29" t="s">
        <v>268</v>
      </c>
      <c s="24" t="s">
        <v>51</v>
      </c>
      <c s="30" t="s">
        <v>269</v>
      </c>
      <c s="31" t="s">
        <v>148</v>
      </c>
      <c s="32">
        <v>27.359</v>
      </c>
      <c s="33">
        <v>0</v>
      </c>
      <c s="33">
        <f>ROUND(ROUND(H71,2)*ROUND(G71,3),2)</f>
      </c>
      <c s="31" t="s">
        <v>135</v>
      </c>
      <c r="O71">
        <f>(I71*21)/100</f>
      </c>
      <c t="s">
        <v>27</v>
      </c>
    </row>
    <row r="72" spans="1:5" ht="38.25">
      <c r="A72" s="34" t="s">
        <v>54</v>
      </c>
      <c r="E72" s="35" t="s">
        <v>270</v>
      </c>
    </row>
    <row r="73" spans="1:5" ht="51">
      <c r="A73" s="38" t="s">
        <v>56</v>
      </c>
      <c r="E73" s="37" t="s">
        <v>271</v>
      </c>
    </row>
    <row r="74" spans="1:16" ht="12.75">
      <c r="A74" s="24" t="s">
        <v>49</v>
      </c>
      <c s="29" t="s">
        <v>272</v>
      </c>
      <c s="29" t="s">
        <v>273</v>
      </c>
      <c s="24" t="s">
        <v>51</v>
      </c>
      <c s="30" t="s">
        <v>274</v>
      </c>
      <c s="31" t="s">
        <v>148</v>
      </c>
      <c s="32">
        <v>43.318</v>
      </c>
      <c s="33">
        <v>0</v>
      </c>
      <c s="33">
        <f>ROUND(ROUND(H74,2)*ROUND(G74,3),2)</f>
      </c>
      <c s="31" t="s">
        <v>135</v>
      </c>
      <c r="O74">
        <f>(I74*21)/100</f>
      </c>
      <c t="s">
        <v>27</v>
      </c>
    </row>
    <row r="75" spans="1:5" ht="25.5">
      <c r="A75" s="34" t="s">
        <v>54</v>
      </c>
      <c r="E75" s="35" t="s">
        <v>275</v>
      </c>
    </row>
    <row r="76" spans="1:5" ht="51">
      <c r="A76" s="38" t="s">
        <v>56</v>
      </c>
      <c r="E76" s="37" t="s">
        <v>276</v>
      </c>
    </row>
    <row r="77" spans="1:16" ht="12.75">
      <c r="A77" s="24" t="s">
        <v>49</v>
      </c>
      <c s="29" t="s">
        <v>277</v>
      </c>
      <c s="29" t="s">
        <v>278</v>
      </c>
      <c s="24" t="s">
        <v>51</v>
      </c>
      <c s="30" t="s">
        <v>279</v>
      </c>
      <c s="31" t="s">
        <v>195</v>
      </c>
      <c s="32">
        <v>227.99</v>
      </c>
      <c s="33">
        <v>0</v>
      </c>
      <c s="33">
        <f>ROUND(ROUND(H77,2)*ROUND(G77,3),2)</f>
      </c>
      <c s="31" t="s">
        <v>135</v>
      </c>
      <c r="O77">
        <f>(I77*21)/100</f>
      </c>
      <c t="s">
        <v>27</v>
      </c>
    </row>
    <row r="78" spans="1:5" ht="38.25">
      <c r="A78" s="34" t="s">
        <v>54</v>
      </c>
      <c r="E78" s="35" t="s">
        <v>280</v>
      </c>
    </row>
    <row r="79" spans="1:5" ht="12.75">
      <c r="A79" s="38" t="s">
        <v>56</v>
      </c>
      <c r="E79" s="37" t="s">
        <v>281</v>
      </c>
    </row>
    <row r="80" spans="1:16" ht="12.75">
      <c r="A80" s="24" t="s">
        <v>49</v>
      </c>
      <c s="29" t="s">
        <v>282</v>
      </c>
      <c s="29" t="s">
        <v>283</v>
      </c>
      <c s="24" t="s">
        <v>51</v>
      </c>
      <c s="30" t="s">
        <v>284</v>
      </c>
      <c s="31" t="s">
        <v>195</v>
      </c>
      <c s="32">
        <v>477.78</v>
      </c>
      <c s="33">
        <v>0</v>
      </c>
      <c s="33">
        <f>ROUND(ROUND(H80,2)*ROUND(G80,3),2)</f>
      </c>
      <c s="31" t="s">
        <v>135</v>
      </c>
      <c r="O80">
        <f>(I80*21)/100</f>
      </c>
      <c t="s">
        <v>27</v>
      </c>
    </row>
    <row r="81" spans="1:5" ht="38.25">
      <c r="A81" s="34" t="s">
        <v>54</v>
      </c>
      <c r="E81" s="35" t="s">
        <v>285</v>
      </c>
    </row>
    <row r="82" spans="1:5" ht="63.75">
      <c r="A82" s="38" t="s">
        <v>56</v>
      </c>
      <c r="E82" s="37" t="s">
        <v>286</v>
      </c>
    </row>
    <row r="83" spans="1:16" ht="12.75">
      <c r="A83" s="24" t="s">
        <v>49</v>
      </c>
      <c s="29" t="s">
        <v>287</v>
      </c>
      <c s="29" t="s">
        <v>288</v>
      </c>
      <c s="24" t="s">
        <v>51</v>
      </c>
      <c s="30" t="s">
        <v>289</v>
      </c>
      <c s="31" t="s">
        <v>195</v>
      </c>
      <c s="32">
        <v>21.8</v>
      </c>
      <c s="33">
        <v>0</v>
      </c>
      <c s="33">
        <f>ROUND(ROUND(H83,2)*ROUND(G83,3),2)</f>
      </c>
      <c s="31" t="s">
        <v>135</v>
      </c>
      <c r="O83">
        <f>(I83*21)/100</f>
      </c>
      <c t="s">
        <v>27</v>
      </c>
    </row>
    <row r="84" spans="1:5" ht="38.25">
      <c r="A84" s="34" t="s">
        <v>54</v>
      </c>
      <c r="E84" s="35" t="s">
        <v>290</v>
      </c>
    </row>
    <row r="85" spans="1:5" ht="12.75">
      <c r="A85" s="38" t="s">
        <v>56</v>
      </c>
      <c r="E85" s="37" t="s">
        <v>291</v>
      </c>
    </row>
    <row r="86" spans="1:16" ht="12.75">
      <c r="A86" s="24" t="s">
        <v>49</v>
      </c>
      <c s="29" t="s">
        <v>292</v>
      </c>
      <c s="29" t="s">
        <v>293</v>
      </c>
      <c s="24" t="s">
        <v>51</v>
      </c>
      <c s="30" t="s">
        <v>294</v>
      </c>
      <c s="31" t="s">
        <v>195</v>
      </c>
      <c s="32">
        <v>249.79</v>
      </c>
      <c s="33">
        <v>0</v>
      </c>
      <c s="33">
        <f>ROUND(ROUND(H86,2)*ROUND(G86,3),2)</f>
      </c>
      <c s="31" t="s">
        <v>135</v>
      </c>
      <c r="O86">
        <f>(I86*21)/100</f>
      </c>
      <c t="s">
        <v>27</v>
      </c>
    </row>
    <row r="87" spans="1:5" ht="38.25">
      <c r="A87" s="34" t="s">
        <v>54</v>
      </c>
      <c r="E87" s="35" t="s">
        <v>295</v>
      </c>
    </row>
    <row r="88" spans="1:5" ht="51">
      <c r="A88" s="38" t="s">
        <v>56</v>
      </c>
      <c r="E88" s="37" t="s">
        <v>296</v>
      </c>
    </row>
    <row r="89" spans="1:16" ht="12.75">
      <c r="A89" s="24" t="s">
        <v>49</v>
      </c>
      <c s="29" t="s">
        <v>297</v>
      </c>
      <c s="29" t="s">
        <v>298</v>
      </c>
      <c s="24" t="s">
        <v>51</v>
      </c>
      <c s="30" t="s">
        <v>299</v>
      </c>
      <c s="31" t="s">
        <v>195</v>
      </c>
      <c s="32">
        <v>249.79</v>
      </c>
      <c s="33">
        <v>0</v>
      </c>
      <c s="33">
        <f>ROUND(ROUND(H89,2)*ROUND(G89,3),2)</f>
      </c>
      <c s="31" t="s">
        <v>135</v>
      </c>
      <c r="O89">
        <f>(I89*21)/100</f>
      </c>
      <c t="s">
        <v>27</v>
      </c>
    </row>
    <row r="90" spans="1:5" ht="38.25">
      <c r="A90" s="34" t="s">
        <v>54</v>
      </c>
      <c r="E90" s="35" t="s">
        <v>300</v>
      </c>
    </row>
    <row r="91" spans="1:5" ht="51">
      <c r="A91" s="38" t="s">
        <v>56</v>
      </c>
      <c r="E91" s="37" t="s">
        <v>296</v>
      </c>
    </row>
    <row r="92" spans="1:16" ht="25.5">
      <c r="A92" s="24" t="s">
        <v>49</v>
      </c>
      <c s="29" t="s">
        <v>301</v>
      </c>
      <c s="29" t="s">
        <v>302</v>
      </c>
      <c s="24" t="s">
        <v>51</v>
      </c>
      <c s="30" t="s">
        <v>303</v>
      </c>
      <c s="31" t="s">
        <v>195</v>
      </c>
      <c s="32">
        <v>227.99</v>
      </c>
      <c s="33">
        <v>0</v>
      </c>
      <c s="33">
        <f>ROUND(ROUND(H92,2)*ROUND(G92,3),2)</f>
      </c>
      <c s="31" t="s">
        <v>135</v>
      </c>
      <c r="O92">
        <f>(I92*21)/100</f>
      </c>
      <c t="s">
        <v>27</v>
      </c>
    </row>
    <row r="93" spans="1:5" ht="38.25">
      <c r="A93" s="34" t="s">
        <v>54</v>
      </c>
      <c r="E93" s="35" t="s">
        <v>304</v>
      </c>
    </row>
    <row r="94" spans="1:5" ht="12.75">
      <c r="A94" s="36" t="s">
        <v>56</v>
      </c>
      <c r="E94" s="37" t="s">
        <v>281</v>
      </c>
    </row>
    <row r="95" spans="1:18" ht="12.75" customHeight="1">
      <c r="A95" s="6" t="s">
        <v>47</v>
      </c>
      <c s="6"/>
      <c s="41" t="s">
        <v>76</v>
      </c>
      <c s="6"/>
      <c s="27" t="s">
        <v>305</v>
      </c>
      <c s="6"/>
      <c s="6"/>
      <c s="6"/>
      <c s="42">
        <f>0+Q95</f>
      </c>
      <c s="6"/>
      <c r="O95">
        <f>0+R95</f>
      </c>
      <c r="Q95">
        <f>0+I96</f>
      </c>
      <c>
        <f>0+O96</f>
      </c>
    </row>
    <row r="96" spans="1:16" ht="12.75">
      <c r="A96" s="24" t="s">
        <v>49</v>
      </c>
      <c s="29" t="s">
        <v>306</v>
      </c>
      <c s="29" t="s">
        <v>307</v>
      </c>
      <c s="24" t="s">
        <v>51</v>
      </c>
      <c s="30" t="s">
        <v>308</v>
      </c>
      <c s="31" t="s">
        <v>85</v>
      </c>
      <c s="32">
        <v>1</v>
      </c>
      <c s="33">
        <v>0</v>
      </c>
      <c s="33">
        <f>ROUND(ROUND(H96,2)*ROUND(G96,3),2)</f>
      </c>
      <c s="31"/>
      <c r="O96">
        <f>(I96*21)/100</f>
      </c>
      <c t="s">
        <v>27</v>
      </c>
    </row>
    <row r="97" spans="1:5" ht="38.25">
      <c r="A97" s="34" t="s">
        <v>54</v>
      </c>
      <c r="E97" s="35" t="s">
        <v>309</v>
      </c>
    </row>
    <row r="98" spans="1:5" ht="12.75">
      <c r="A98" s="36" t="s">
        <v>56</v>
      </c>
      <c r="E98" s="37" t="s">
        <v>69</v>
      </c>
    </row>
    <row r="99" spans="1:18" ht="12.75" customHeight="1">
      <c r="A99" s="6" t="s">
        <v>47</v>
      </c>
      <c s="6"/>
      <c s="41" t="s">
        <v>42</v>
      </c>
      <c s="6"/>
      <c s="27" t="s">
        <v>159</v>
      </c>
      <c s="6"/>
      <c s="6"/>
      <c s="6"/>
      <c s="42">
        <f>0+Q99</f>
      </c>
      <c s="6"/>
      <c r="O99">
        <f>0+R99</f>
      </c>
      <c r="Q99">
        <f>0+I100+I103+I106+I109+I112+I115+I118+I121</f>
      </c>
      <c>
        <f>0+O100+O103+O106+O109+O112+O115+O118+O121</f>
      </c>
    </row>
    <row r="100" spans="1:16" ht="25.5">
      <c r="A100" s="24" t="s">
        <v>49</v>
      </c>
      <c s="29" t="s">
        <v>310</v>
      </c>
      <c s="29" t="s">
        <v>311</v>
      </c>
      <c s="24" t="s">
        <v>51</v>
      </c>
      <c s="30" t="s">
        <v>312</v>
      </c>
      <c s="31" t="s">
        <v>85</v>
      </c>
      <c s="32">
        <v>3</v>
      </c>
      <c s="33">
        <v>0</v>
      </c>
      <c s="33">
        <f>ROUND(ROUND(H100,2)*ROUND(G100,3),2)</f>
      </c>
      <c s="31" t="s">
        <v>135</v>
      </c>
      <c r="O100">
        <f>(I100*21)/100</f>
      </c>
      <c t="s">
        <v>27</v>
      </c>
    </row>
    <row r="101" spans="1:5" ht="12.75">
      <c r="A101" s="34" t="s">
        <v>54</v>
      </c>
      <c r="E101" s="35" t="s">
        <v>313</v>
      </c>
    </row>
    <row r="102" spans="1:5" ht="12.75">
      <c r="A102" s="38" t="s">
        <v>56</v>
      </c>
      <c r="E102" s="37" t="s">
        <v>314</v>
      </c>
    </row>
    <row r="103" spans="1:16" ht="12.75">
      <c r="A103" s="24" t="s">
        <v>49</v>
      </c>
      <c s="29" t="s">
        <v>315</v>
      </c>
      <c s="29" t="s">
        <v>316</v>
      </c>
      <c s="24" t="s">
        <v>51</v>
      </c>
      <c s="30" t="s">
        <v>317</v>
      </c>
      <c s="31" t="s">
        <v>85</v>
      </c>
      <c s="32">
        <v>7</v>
      </c>
      <c s="33">
        <v>0</v>
      </c>
      <c s="33">
        <f>ROUND(ROUND(H103,2)*ROUND(G103,3),2)</f>
      </c>
      <c s="31" t="s">
        <v>135</v>
      </c>
      <c r="O103">
        <f>(I103*21)/100</f>
      </c>
      <c t="s">
        <v>27</v>
      </c>
    </row>
    <row r="104" spans="1:5" ht="12.75">
      <c r="A104" s="34" t="s">
        <v>54</v>
      </c>
      <c r="E104" s="35" t="s">
        <v>51</v>
      </c>
    </row>
    <row r="105" spans="1:5" ht="63.75">
      <c r="A105" s="38" t="s">
        <v>56</v>
      </c>
      <c r="E105" s="37" t="s">
        <v>318</v>
      </c>
    </row>
    <row r="106" spans="1:16" ht="25.5">
      <c r="A106" s="24" t="s">
        <v>49</v>
      </c>
      <c s="29" t="s">
        <v>319</v>
      </c>
      <c s="29" t="s">
        <v>320</v>
      </c>
      <c s="24" t="s">
        <v>51</v>
      </c>
      <c s="30" t="s">
        <v>321</v>
      </c>
      <c s="31" t="s">
        <v>85</v>
      </c>
      <c s="32">
        <v>1</v>
      </c>
      <c s="33">
        <v>0</v>
      </c>
      <c s="33">
        <f>ROUND(ROUND(H106,2)*ROUND(G106,3),2)</f>
      </c>
      <c s="31" t="s">
        <v>135</v>
      </c>
      <c r="O106">
        <f>(I106*21)/100</f>
      </c>
      <c t="s">
        <v>27</v>
      </c>
    </row>
    <row r="107" spans="1:5" ht="12.75">
      <c r="A107" s="34" t="s">
        <v>54</v>
      </c>
      <c r="E107" s="35" t="s">
        <v>313</v>
      </c>
    </row>
    <row r="108" spans="1:5" ht="12.75">
      <c r="A108" s="38" t="s">
        <v>56</v>
      </c>
      <c r="E108" s="37" t="s">
        <v>322</v>
      </c>
    </row>
    <row r="109" spans="1:16" ht="12.75">
      <c r="A109" s="24" t="s">
        <v>49</v>
      </c>
      <c s="29" t="s">
        <v>323</v>
      </c>
      <c s="29" t="s">
        <v>324</v>
      </c>
      <c s="24" t="s">
        <v>51</v>
      </c>
      <c s="30" t="s">
        <v>325</v>
      </c>
      <c s="31" t="s">
        <v>85</v>
      </c>
      <c s="32">
        <v>3</v>
      </c>
      <c s="33">
        <v>0</v>
      </c>
      <c s="33">
        <f>ROUND(ROUND(H109,2)*ROUND(G109,3),2)</f>
      </c>
      <c s="31" t="s">
        <v>135</v>
      </c>
      <c r="O109">
        <f>(I109*21)/100</f>
      </c>
      <c t="s">
        <v>27</v>
      </c>
    </row>
    <row r="110" spans="1:5" ht="12.75">
      <c r="A110" s="34" t="s">
        <v>54</v>
      </c>
      <c r="E110" s="35" t="s">
        <v>326</v>
      </c>
    </row>
    <row r="111" spans="1:5" ht="63.75">
      <c r="A111" s="38" t="s">
        <v>56</v>
      </c>
      <c r="E111" s="37" t="s">
        <v>327</v>
      </c>
    </row>
    <row r="112" spans="1:16" ht="12.75">
      <c r="A112" s="24" t="s">
        <v>49</v>
      </c>
      <c s="29" t="s">
        <v>328</v>
      </c>
      <c s="29" t="s">
        <v>329</v>
      </c>
      <c s="24" t="s">
        <v>133</v>
      </c>
      <c s="30" t="s">
        <v>330</v>
      </c>
      <c s="31" t="s">
        <v>162</v>
      </c>
      <c s="32">
        <v>11.5</v>
      </c>
      <c s="33">
        <v>0</v>
      </c>
      <c s="33">
        <f>ROUND(ROUND(H112,2)*ROUND(G112,3),2)</f>
      </c>
      <c s="31" t="s">
        <v>135</v>
      </c>
      <c r="O112">
        <f>(I112*21)/100</f>
      </c>
      <c t="s">
        <v>27</v>
      </c>
    </row>
    <row r="113" spans="1:5" ht="38.25">
      <c r="A113" s="34" t="s">
        <v>54</v>
      </c>
      <c r="E113" s="35" t="s">
        <v>331</v>
      </c>
    </row>
    <row r="114" spans="1:5" ht="12.75">
      <c r="A114" s="38" t="s">
        <v>56</v>
      </c>
      <c r="E114" s="37" t="s">
        <v>332</v>
      </c>
    </row>
    <row r="115" spans="1:16" ht="12.75">
      <c r="A115" s="24" t="s">
        <v>49</v>
      </c>
      <c s="29" t="s">
        <v>333</v>
      </c>
      <c s="29" t="s">
        <v>329</v>
      </c>
      <c s="24" t="s">
        <v>137</v>
      </c>
      <c s="30" t="s">
        <v>330</v>
      </c>
      <c s="31" t="s">
        <v>162</v>
      </c>
      <c s="32">
        <v>45.5</v>
      </c>
      <c s="33">
        <v>0</v>
      </c>
      <c s="33">
        <f>ROUND(ROUND(H115,2)*ROUND(G115,3),2)</f>
      </c>
      <c s="31" t="s">
        <v>135</v>
      </c>
      <c r="O115">
        <f>(I115*21)/100</f>
      </c>
      <c t="s">
        <v>27</v>
      </c>
    </row>
    <row r="116" spans="1:5" ht="38.25">
      <c r="A116" s="34" t="s">
        <v>54</v>
      </c>
      <c r="E116" s="35" t="s">
        <v>334</v>
      </c>
    </row>
    <row r="117" spans="1:5" ht="38.25">
      <c r="A117" s="38" t="s">
        <v>56</v>
      </c>
      <c r="E117" s="37" t="s">
        <v>335</v>
      </c>
    </row>
    <row r="118" spans="1:16" ht="12.75">
      <c r="A118" s="24" t="s">
        <v>49</v>
      </c>
      <c s="29" t="s">
        <v>336</v>
      </c>
      <c s="29" t="s">
        <v>337</v>
      </c>
      <c s="24" t="s">
        <v>51</v>
      </c>
      <c s="30" t="s">
        <v>338</v>
      </c>
      <c s="31" t="s">
        <v>162</v>
      </c>
      <c s="32">
        <v>12.5</v>
      </c>
      <c s="33">
        <v>0</v>
      </c>
      <c s="33">
        <f>ROUND(ROUND(H118,2)*ROUND(G118,3),2)</f>
      </c>
      <c s="31" t="s">
        <v>135</v>
      </c>
      <c r="O118">
        <f>(I118*21)/100</f>
      </c>
      <c t="s">
        <v>27</v>
      </c>
    </row>
    <row r="119" spans="1:5" ht="12.75">
      <c r="A119" s="34" t="s">
        <v>54</v>
      </c>
      <c r="E119" s="35" t="s">
        <v>339</v>
      </c>
    </row>
    <row r="120" spans="1:5" ht="12.75">
      <c r="A120" s="38" t="s">
        <v>56</v>
      </c>
      <c r="E120" s="37" t="s">
        <v>340</v>
      </c>
    </row>
    <row r="121" spans="1:16" ht="12.75">
      <c r="A121" s="24" t="s">
        <v>49</v>
      </c>
      <c s="29" t="s">
        <v>341</v>
      </c>
      <c s="29" t="s">
        <v>342</v>
      </c>
      <c s="24" t="s">
        <v>51</v>
      </c>
      <c s="30" t="s">
        <v>343</v>
      </c>
      <c s="31" t="s">
        <v>162</v>
      </c>
      <c s="32">
        <v>11.5</v>
      </c>
      <c s="33">
        <v>0</v>
      </c>
      <c s="33">
        <f>ROUND(ROUND(H121,2)*ROUND(G121,3),2)</f>
      </c>
      <c s="31" t="s">
        <v>135</v>
      </c>
      <c r="O121">
        <f>(I121*21)/100</f>
      </c>
      <c t="s">
        <v>27</v>
      </c>
    </row>
    <row r="122" spans="1:5" ht="25.5">
      <c r="A122" s="34" t="s">
        <v>54</v>
      </c>
      <c r="E122" s="35" t="s">
        <v>344</v>
      </c>
    </row>
    <row r="123" spans="1:5" ht="25.5">
      <c r="A123" s="36" t="s">
        <v>56</v>
      </c>
      <c r="E123" s="37" t="s">
        <v>345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0+O9+O28+O56+O87+O145+O191+O201+O229+O251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346</v>
      </c>
      <c s="39">
        <f>0+I9+I28+I56+I87+I145+I191+I201+I229+I251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346</v>
      </c>
      <c s="1"/>
      <c s="14" t="s">
        <v>347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346</v>
      </c>
      <c s="6"/>
      <c s="18" t="s">
        <v>347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</f>
      </c>
      <c>
        <f>0+O10+O13+O16+O19+O22+O25</f>
      </c>
    </row>
    <row r="10" spans="1:16" ht="25.5">
      <c r="A10" s="24" t="s">
        <v>49</v>
      </c>
      <c s="29" t="s">
        <v>31</v>
      </c>
      <c s="29" t="s">
        <v>348</v>
      </c>
      <c s="24" t="s">
        <v>51</v>
      </c>
      <c s="30" t="s">
        <v>349</v>
      </c>
      <c s="31" t="s">
        <v>130</v>
      </c>
      <c s="32">
        <v>36</v>
      </c>
      <c s="33">
        <v>0</v>
      </c>
      <c s="33">
        <f>ROUND(ROUND(H10,2)*ROUND(G10,3),2)</f>
      </c>
      <c s="31" t="s">
        <v>135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25.5">
      <c r="A12" s="38" t="s">
        <v>56</v>
      </c>
      <c r="E12" s="37" t="s">
        <v>350</v>
      </c>
    </row>
    <row r="13" spans="1:16" ht="25.5">
      <c r="A13" s="24" t="s">
        <v>49</v>
      </c>
      <c s="29" t="s">
        <v>27</v>
      </c>
      <c s="29" t="s">
        <v>200</v>
      </c>
      <c s="24" t="s">
        <v>51</v>
      </c>
      <c s="30" t="s">
        <v>201</v>
      </c>
      <c s="31" t="s">
        <v>130</v>
      </c>
      <c s="32">
        <v>1228.868</v>
      </c>
      <c s="33">
        <v>0</v>
      </c>
      <c s="33">
        <f>ROUND(ROUND(H13,2)*ROUND(G13,3),2)</f>
      </c>
      <c s="31" t="s">
        <v>135</v>
      </c>
      <c r="O13">
        <f>(I13*21)/100</f>
      </c>
      <c t="s">
        <v>27</v>
      </c>
    </row>
    <row r="14" spans="1:5" ht="12.75">
      <c r="A14" s="34" t="s">
        <v>54</v>
      </c>
      <c r="E14" s="35" t="s">
        <v>351</v>
      </c>
    </row>
    <row r="15" spans="1:5" ht="12.75">
      <c r="A15" s="38" t="s">
        <v>56</v>
      </c>
      <c r="E15" s="37" t="s">
        <v>352</v>
      </c>
    </row>
    <row r="16" spans="1:16" ht="12.75">
      <c r="A16" s="24" t="s">
        <v>49</v>
      </c>
      <c s="29" t="s">
        <v>26</v>
      </c>
      <c s="29" t="s">
        <v>87</v>
      </c>
      <c s="24" t="s">
        <v>51</v>
      </c>
      <c s="30" t="s">
        <v>88</v>
      </c>
      <c s="31" t="s">
        <v>53</v>
      </c>
      <c s="32">
        <v>1</v>
      </c>
      <c s="33">
        <v>0</v>
      </c>
      <c s="33">
        <f>ROUND(ROUND(H16,2)*ROUND(G16,3),2)</f>
      </c>
      <c s="31" t="s">
        <v>135</v>
      </c>
      <c r="O16">
        <f>(I16*21)/100</f>
      </c>
      <c t="s">
        <v>27</v>
      </c>
    </row>
    <row r="17" spans="1:5" ht="12.75">
      <c r="A17" s="34" t="s">
        <v>54</v>
      </c>
      <c r="E17" s="35" t="s">
        <v>353</v>
      </c>
    </row>
    <row r="18" spans="1:5" ht="12.75">
      <c r="A18" s="38" t="s">
        <v>56</v>
      </c>
      <c r="E18" s="37" t="s">
        <v>69</v>
      </c>
    </row>
    <row r="19" spans="1:16" ht="12.75">
      <c r="A19" s="24" t="s">
        <v>49</v>
      </c>
      <c s="29" t="s">
        <v>35</v>
      </c>
      <c s="29" t="s">
        <v>106</v>
      </c>
      <c s="24" t="s">
        <v>51</v>
      </c>
      <c s="30" t="s">
        <v>107</v>
      </c>
      <c s="31" t="s">
        <v>53</v>
      </c>
      <c s="32">
        <v>1</v>
      </c>
      <c s="33">
        <v>0</v>
      </c>
      <c s="33">
        <f>ROUND(ROUND(H19,2)*ROUND(G19,3),2)</f>
      </c>
      <c s="31" t="s">
        <v>135</v>
      </c>
      <c r="O19">
        <f>(I19*21)/100</f>
      </c>
      <c t="s">
        <v>27</v>
      </c>
    </row>
    <row r="20" spans="1:5" ht="12.75">
      <c r="A20" s="34" t="s">
        <v>54</v>
      </c>
      <c r="E20" s="35" t="s">
        <v>354</v>
      </c>
    </row>
    <row r="21" spans="1:5" ht="12.75">
      <c r="A21" s="38" t="s">
        <v>56</v>
      </c>
      <c r="E21" s="37" t="s">
        <v>69</v>
      </c>
    </row>
    <row r="22" spans="1:16" ht="12.75">
      <c r="A22" s="24" t="s">
        <v>49</v>
      </c>
      <c s="29" t="s">
        <v>37</v>
      </c>
      <c s="29" t="s">
        <v>355</v>
      </c>
      <c s="24" t="s">
        <v>133</v>
      </c>
      <c s="30" t="s">
        <v>356</v>
      </c>
      <c s="31" t="s">
        <v>53</v>
      </c>
      <c s="32">
        <v>1</v>
      </c>
      <c s="33">
        <v>0</v>
      </c>
      <c s="33">
        <f>ROUND(ROUND(H22,2)*ROUND(G22,3),2)</f>
      </c>
      <c s="31" t="s">
        <v>135</v>
      </c>
      <c r="O22">
        <f>(I22*21)/100</f>
      </c>
      <c t="s">
        <v>27</v>
      </c>
    </row>
    <row r="23" spans="1:5" ht="25.5">
      <c r="A23" s="34" t="s">
        <v>54</v>
      </c>
      <c r="E23" s="35" t="s">
        <v>357</v>
      </c>
    </row>
    <row r="24" spans="1:5" ht="12.75">
      <c r="A24" s="38" t="s">
        <v>56</v>
      </c>
      <c r="E24" s="37" t="s">
        <v>51</v>
      </c>
    </row>
    <row r="25" spans="1:16" ht="12.75">
      <c r="A25" s="24" t="s">
        <v>49</v>
      </c>
      <c s="29" t="s">
        <v>39</v>
      </c>
      <c s="29" t="s">
        <v>355</v>
      </c>
      <c s="24" t="s">
        <v>137</v>
      </c>
      <c s="30" t="s">
        <v>356</v>
      </c>
      <c s="31" t="s">
        <v>53</v>
      </c>
      <c s="32">
        <v>1</v>
      </c>
      <c s="33">
        <v>0</v>
      </c>
      <c s="33">
        <f>ROUND(ROUND(H25,2)*ROUND(G25,3),2)</f>
      </c>
      <c s="31" t="s">
        <v>135</v>
      </c>
      <c r="O25">
        <f>(I25*21)/100</f>
      </c>
      <c t="s">
        <v>27</v>
      </c>
    </row>
    <row r="26" spans="1:5" ht="38.25">
      <c r="A26" s="34" t="s">
        <v>54</v>
      </c>
      <c r="E26" s="35" t="s">
        <v>358</v>
      </c>
    </row>
    <row r="27" spans="1:5" ht="12.75">
      <c r="A27" s="36" t="s">
        <v>56</v>
      </c>
      <c r="E27" s="37" t="s">
        <v>51</v>
      </c>
    </row>
    <row r="28" spans="1:18" ht="12.75" customHeight="1">
      <c r="A28" s="6" t="s">
        <v>47</v>
      </c>
      <c s="6"/>
      <c s="41" t="s">
        <v>31</v>
      </c>
      <c s="6"/>
      <c s="27" t="s">
        <v>145</v>
      </c>
      <c s="6"/>
      <c s="6"/>
      <c s="6"/>
      <c s="42">
        <f>0+Q28</f>
      </c>
      <c s="6"/>
      <c r="O28">
        <f>0+R28</f>
      </c>
      <c r="Q28">
        <f>0+I29+I32+I35+I38+I41+I44+I47+I50+I53</f>
      </c>
      <c>
        <f>0+O29+O32+O35+O38+O41+O44+O47+O50+O53</f>
      </c>
    </row>
    <row r="29" spans="1:16" ht="12.75">
      <c r="A29" s="24" t="s">
        <v>49</v>
      </c>
      <c s="29" t="s">
        <v>72</v>
      </c>
      <c s="29" t="s">
        <v>221</v>
      </c>
      <c s="24" t="s">
        <v>51</v>
      </c>
      <c s="30" t="s">
        <v>222</v>
      </c>
      <c s="31" t="s">
        <v>162</v>
      </c>
      <c s="32">
        <v>13.674</v>
      </c>
      <c s="33">
        <v>0</v>
      </c>
      <c s="33">
        <f>ROUND(ROUND(H29,2)*ROUND(G29,3),2)</f>
      </c>
      <c s="31" t="s">
        <v>135</v>
      </c>
      <c r="O29">
        <f>(I29*21)/100</f>
      </c>
      <c t="s">
        <v>27</v>
      </c>
    </row>
    <row r="30" spans="1:5" ht="38.25">
      <c r="A30" s="34" t="s">
        <v>54</v>
      </c>
      <c r="E30" s="35" t="s">
        <v>359</v>
      </c>
    </row>
    <row r="31" spans="1:5" ht="12.75">
      <c r="A31" s="38" t="s">
        <v>56</v>
      </c>
      <c r="E31" s="37" t="s">
        <v>360</v>
      </c>
    </row>
    <row r="32" spans="1:16" ht="12.75">
      <c r="A32" s="24" t="s">
        <v>49</v>
      </c>
      <c s="29" t="s">
        <v>76</v>
      </c>
      <c s="29" t="s">
        <v>361</v>
      </c>
      <c s="24" t="s">
        <v>51</v>
      </c>
      <c s="30" t="s">
        <v>362</v>
      </c>
      <c s="31" t="s">
        <v>363</v>
      </c>
      <c s="32">
        <v>600</v>
      </c>
      <c s="33">
        <v>0</v>
      </c>
      <c s="33">
        <f>ROUND(ROUND(H32,2)*ROUND(G32,3),2)</f>
      </c>
      <c s="31" t="s">
        <v>62</v>
      </c>
      <c r="O32">
        <f>(I32*21)/100</f>
      </c>
      <c t="s">
        <v>27</v>
      </c>
    </row>
    <row r="33" spans="1:5" ht="25.5">
      <c r="A33" s="34" t="s">
        <v>54</v>
      </c>
      <c r="E33" s="35" t="s">
        <v>364</v>
      </c>
    </row>
    <row r="34" spans="1:5" ht="12.75">
      <c r="A34" s="38" t="s">
        <v>56</v>
      </c>
      <c r="E34" s="37" t="s">
        <v>365</v>
      </c>
    </row>
    <row r="35" spans="1:16" ht="12.75">
      <c r="A35" s="24" t="s">
        <v>49</v>
      </c>
      <c s="29" t="s">
        <v>42</v>
      </c>
      <c s="29" t="s">
        <v>366</v>
      </c>
      <c s="24" t="s">
        <v>133</v>
      </c>
      <c s="30" t="s">
        <v>367</v>
      </c>
      <c s="31" t="s">
        <v>162</v>
      </c>
      <c s="32">
        <v>44</v>
      </c>
      <c s="33">
        <v>0</v>
      </c>
      <c s="33">
        <f>ROUND(ROUND(H35,2)*ROUND(G35,3),2)</f>
      </c>
      <c s="31" t="s">
        <v>135</v>
      </c>
      <c r="O35">
        <f>(I35*21)/100</f>
      </c>
      <c t="s">
        <v>27</v>
      </c>
    </row>
    <row r="36" spans="1:5" ht="12.75">
      <c r="A36" s="34" t="s">
        <v>54</v>
      </c>
      <c r="E36" s="35" t="s">
        <v>368</v>
      </c>
    </row>
    <row r="37" spans="1:5" ht="12.75">
      <c r="A37" s="38" t="s">
        <v>56</v>
      </c>
      <c r="E37" s="37" t="s">
        <v>369</v>
      </c>
    </row>
    <row r="38" spans="1:16" ht="12.75">
      <c r="A38" s="24" t="s">
        <v>49</v>
      </c>
      <c s="29" t="s">
        <v>44</v>
      </c>
      <c s="29" t="s">
        <v>370</v>
      </c>
      <c s="24" t="s">
        <v>51</v>
      </c>
      <c s="30" t="s">
        <v>371</v>
      </c>
      <c s="31" t="s">
        <v>148</v>
      </c>
      <c s="32">
        <v>18</v>
      </c>
      <c s="33">
        <v>0</v>
      </c>
      <c s="33">
        <f>ROUND(ROUND(H38,2)*ROUND(G38,3),2)</f>
      </c>
      <c s="31" t="s">
        <v>135</v>
      </c>
      <c r="O38">
        <f>(I38*21)/100</f>
      </c>
      <c t="s">
        <v>27</v>
      </c>
    </row>
    <row r="39" spans="1:5" ht="12.75">
      <c r="A39" s="34" t="s">
        <v>54</v>
      </c>
      <c r="E39" s="35" t="s">
        <v>51</v>
      </c>
    </row>
    <row r="40" spans="1:5" ht="12.75">
      <c r="A40" s="38" t="s">
        <v>56</v>
      </c>
      <c r="E40" s="37" t="s">
        <v>372</v>
      </c>
    </row>
    <row r="41" spans="1:16" ht="12.75">
      <c r="A41" s="24" t="s">
        <v>49</v>
      </c>
      <c s="29" t="s">
        <v>46</v>
      </c>
      <c s="29" t="s">
        <v>373</v>
      </c>
      <c s="24" t="s">
        <v>51</v>
      </c>
      <c s="30" t="s">
        <v>374</v>
      </c>
      <c s="31" t="s">
        <v>148</v>
      </c>
      <c s="32">
        <v>153.608</v>
      </c>
      <c s="33">
        <v>0</v>
      </c>
      <c s="33">
        <f>ROUND(ROUND(H41,2)*ROUND(G41,3),2)</f>
      </c>
      <c s="31"/>
      <c r="O41">
        <f>(I41*21)/100</f>
      </c>
      <c t="s">
        <v>27</v>
      </c>
    </row>
    <row r="42" spans="1:5" ht="12.75">
      <c r="A42" s="34" t="s">
        <v>54</v>
      </c>
      <c r="E42" s="35" t="s">
        <v>375</v>
      </c>
    </row>
    <row r="43" spans="1:5" ht="12.75">
      <c r="A43" s="38" t="s">
        <v>56</v>
      </c>
      <c r="E43" s="37" t="s">
        <v>376</v>
      </c>
    </row>
    <row r="44" spans="1:16" ht="12.75">
      <c r="A44" s="24" t="s">
        <v>49</v>
      </c>
      <c s="29" t="s">
        <v>90</v>
      </c>
      <c s="29" t="s">
        <v>224</v>
      </c>
      <c s="24" t="s">
        <v>51</v>
      </c>
      <c s="30" t="s">
        <v>225</v>
      </c>
      <c s="31" t="s">
        <v>148</v>
      </c>
      <c s="32">
        <v>614.434</v>
      </c>
      <c s="33">
        <v>0</v>
      </c>
      <c s="33">
        <f>ROUND(ROUND(H44,2)*ROUND(G44,3),2)</f>
      </c>
      <c s="31" t="s">
        <v>135</v>
      </c>
      <c r="O44">
        <f>(I44*21)/100</f>
      </c>
      <c t="s">
        <v>27</v>
      </c>
    </row>
    <row r="45" spans="1:5" ht="12.75">
      <c r="A45" s="34" t="s">
        <v>54</v>
      </c>
      <c r="E45" s="35" t="s">
        <v>377</v>
      </c>
    </row>
    <row r="46" spans="1:5" ht="12.75">
      <c r="A46" s="38" t="s">
        <v>56</v>
      </c>
      <c r="E46" s="37" t="s">
        <v>378</v>
      </c>
    </row>
    <row r="47" spans="1:16" ht="12.75">
      <c r="A47" s="24" t="s">
        <v>49</v>
      </c>
      <c s="29" t="s">
        <v>94</v>
      </c>
      <c s="29" t="s">
        <v>231</v>
      </c>
      <c s="24" t="s">
        <v>51</v>
      </c>
      <c s="30" t="s">
        <v>232</v>
      </c>
      <c s="31" t="s">
        <v>148</v>
      </c>
      <c s="32">
        <v>614.434</v>
      </c>
      <c s="33">
        <v>0</v>
      </c>
      <c s="33">
        <f>ROUND(ROUND(H47,2)*ROUND(G47,3),2)</f>
      </c>
      <c s="31" t="s">
        <v>135</v>
      </c>
      <c r="O47">
        <f>(I47*21)/100</f>
      </c>
      <c t="s">
        <v>27</v>
      </c>
    </row>
    <row r="48" spans="1:5" ht="12.75">
      <c r="A48" s="34" t="s">
        <v>54</v>
      </c>
      <c r="E48" s="35" t="s">
        <v>51</v>
      </c>
    </row>
    <row r="49" spans="1:5" ht="12.75">
      <c r="A49" s="38" t="s">
        <v>56</v>
      </c>
      <c r="E49" s="37" t="s">
        <v>379</v>
      </c>
    </row>
    <row r="50" spans="1:16" ht="12.75">
      <c r="A50" s="24" t="s">
        <v>49</v>
      </c>
      <c s="29" t="s">
        <v>98</v>
      </c>
      <c s="29" t="s">
        <v>380</v>
      </c>
      <c s="24" t="s">
        <v>51</v>
      </c>
      <c s="30" t="s">
        <v>381</v>
      </c>
      <c s="31" t="s">
        <v>148</v>
      </c>
      <c s="32">
        <v>368.544</v>
      </c>
      <c s="33">
        <v>0</v>
      </c>
      <c s="33">
        <f>ROUND(ROUND(H50,2)*ROUND(G50,3),2)</f>
      </c>
      <c s="31" t="s">
        <v>135</v>
      </c>
      <c r="O50">
        <f>(I50*21)/100</f>
      </c>
      <c t="s">
        <v>27</v>
      </c>
    </row>
    <row r="51" spans="1:5" ht="25.5">
      <c r="A51" s="34" t="s">
        <v>54</v>
      </c>
      <c r="E51" s="35" t="s">
        <v>382</v>
      </c>
    </row>
    <row r="52" spans="1:5" ht="280.5">
      <c r="A52" s="38" t="s">
        <v>56</v>
      </c>
      <c r="E52" s="37" t="s">
        <v>383</v>
      </c>
    </row>
    <row r="53" spans="1:16" ht="12.75">
      <c r="A53" s="24" t="s">
        <v>49</v>
      </c>
      <c s="29" t="s">
        <v>101</v>
      </c>
      <c s="29" t="s">
        <v>384</v>
      </c>
      <c s="24" t="s">
        <v>51</v>
      </c>
      <c s="30" t="s">
        <v>385</v>
      </c>
      <c s="31" t="s">
        <v>148</v>
      </c>
      <c s="32">
        <v>18</v>
      </c>
      <c s="33">
        <v>0</v>
      </c>
      <c s="33">
        <f>ROUND(ROUND(H53,2)*ROUND(G53,3),2)</f>
      </c>
      <c s="31" t="s">
        <v>135</v>
      </c>
      <c r="O53">
        <f>(I53*21)/100</f>
      </c>
      <c t="s">
        <v>27</v>
      </c>
    </row>
    <row r="54" spans="1:5" ht="12.75">
      <c r="A54" s="34" t="s">
        <v>54</v>
      </c>
      <c r="E54" s="35" t="s">
        <v>51</v>
      </c>
    </row>
    <row r="55" spans="1:5" ht="12.75">
      <c r="A55" s="36" t="s">
        <v>56</v>
      </c>
      <c r="E55" s="37" t="s">
        <v>386</v>
      </c>
    </row>
    <row r="56" spans="1:18" ht="12.75" customHeight="1">
      <c r="A56" s="6" t="s">
        <v>47</v>
      </c>
      <c s="6"/>
      <c s="41" t="s">
        <v>27</v>
      </c>
      <c s="6"/>
      <c s="27" t="s">
        <v>251</v>
      </c>
      <c s="6"/>
      <c s="6"/>
      <c s="6"/>
      <c s="42">
        <f>0+Q56</f>
      </c>
      <c s="6"/>
      <c r="O56">
        <f>0+R56</f>
      </c>
      <c r="Q56">
        <f>0+I57+I60+I63+I66+I69+I72+I75+I78+I81+I84</f>
      </c>
      <c>
        <f>0+O57+O60+O63+O66+O69+O72+O75+O78+O81+O84</f>
      </c>
    </row>
    <row r="57" spans="1:16" ht="12.75">
      <c r="A57" s="24" t="s">
        <v>49</v>
      </c>
      <c s="29" t="s">
        <v>105</v>
      </c>
      <c s="29" t="s">
        <v>252</v>
      </c>
      <c s="24" t="s">
        <v>51</v>
      </c>
      <c s="30" t="s">
        <v>253</v>
      </c>
      <c s="31" t="s">
        <v>162</v>
      </c>
      <c s="32">
        <v>39.926</v>
      </c>
      <c s="33">
        <v>0</v>
      </c>
      <c s="33">
        <f>ROUND(ROUND(H57,2)*ROUND(G57,3),2)</f>
      </c>
      <c s="31" t="s">
        <v>135</v>
      </c>
      <c r="O57">
        <f>(I57*21)/100</f>
      </c>
      <c t="s">
        <v>27</v>
      </c>
    </row>
    <row r="58" spans="1:5" ht="38.25">
      <c r="A58" s="34" t="s">
        <v>54</v>
      </c>
      <c r="E58" s="35" t="s">
        <v>387</v>
      </c>
    </row>
    <row r="59" spans="1:5" ht="76.5">
      <c r="A59" s="38" t="s">
        <v>56</v>
      </c>
      <c r="E59" s="37" t="s">
        <v>388</v>
      </c>
    </row>
    <row r="60" spans="1:16" ht="12.75">
      <c r="A60" s="24" t="s">
        <v>49</v>
      </c>
      <c s="29" t="s">
        <v>109</v>
      </c>
      <c s="29" t="s">
        <v>389</v>
      </c>
      <c s="24" t="s">
        <v>51</v>
      </c>
      <c s="30" t="s">
        <v>390</v>
      </c>
      <c s="31" t="s">
        <v>195</v>
      </c>
      <c s="32">
        <v>162.855</v>
      </c>
      <c s="33">
        <v>0</v>
      </c>
      <c s="33">
        <f>ROUND(ROUND(H60,2)*ROUND(G60,3),2)</f>
      </c>
      <c s="31"/>
      <c r="O60">
        <f>(I60*21)/100</f>
      </c>
      <c t="s">
        <v>27</v>
      </c>
    </row>
    <row r="61" spans="1:5" ht="51">
      <c r="A61" s="34" t="s">
        <v>54</v>
      </c>
      <c r="E61" s="35" t="s">
        <v>391</v>
      </c>
    </row>
    <row r="62" spans="1:5" ht="63.75">
      <c r="A62" s="38" t="s">
        <v>56</v>
      </c>
      <c r="E62" s="37" t="s">
        <v>392</v>
      </c>
    </row>
    <row r="63" spans="1:16" ht="12.75">
      <c r="A63" s="24" t="s">
        <v>49</v>
      </c>
      <c s="29" t="s">
        <v>113</v>
      </c>
      <c s="29" t="s">
        <v>393</v>
      </c>
      <c s="24" t="s">
        <v>51</v>
      </c>
      <c s="30" t="s">
        <v>394</v>
      </c>
      <c s="31" t="s">
        <v>148</v>
      </c>
      <c s="32">
        <v>42</v>
      </c>
      <c s="33">
        <v>0</v>
      </c>
      <c s="33">
        <f>ROUND(ROUND(H63,2)*ROUND(G63,3),2)</f>
      </c>
      <c s="31" t="s">
        <v>135</v>
      </c>
      <c r="O63">
        <f>(I63*21)/100</f>
      </c>
      <c t="s">
        <v>27</v>
      </c>
    </row>
    <row r="64" spans="1:5" ht="25.5">
      <c r="A64" s="34" t="s">
        <v>54</v>
      </c>
      <c r="E64" s="35" t="s">
        <v>395</v>
      </c>
    </row>
    <row r="65" spans="1:5" ht="51">
      <c r="A65" s="38" t="s">
        <v>56</v>
      </c>
      <c r="E65" s="37" t="s">
        <v>396</v>
      </c>
    </row>
    <row r="66" spans="1:16" ht="12.75">
      <c r="A66" s="24" t="s">
        <v>49</v>
      </c>
      <c s="29" t="s">
        <v>118</v>
      </c>
      <c s="29" t="s">
        <v>397</v>
      </c>
      <c s="24" t="s">
        <v>51</v>
      </c>
      <c s="30" t="s">
        <v>398</v>
      </c>
      <c s="31" t="s">
        <v>148</v>
      </c>
      <c s="32">
        <v>6.016</v>
      </c>
      <c s="33">
        <v>0</v>
      </c>
      <c s="33">
        <f>ROUND(ROUND(H66,2)*ROUND(G66,3),2)</f>
      </c>
      <c s="31" t="s">
        <v>135</v>
      </c>
      <c r="O66">
        <f>(I66*21)/100</f>
      </c>
      <c t="s">
        <v>27</v>
      </c>
    </row>
    <row r="67" spans="1:5" ht="12.75">
      <c r="A67" s="34" t="s">
        <v>54</v>
      </c>
      <c r="E67" s="35" t="s">
        <v>399</v>
      </c>
    </row>
    <row r="68" spans="1:5" ht="51">
      <c r="A68" s="38" t="s">
        <v>56</v>
      </c>
      <c r="E68" s="37" t="s">
        <v>400</v>
      </c>
    </row>
    <row r="69" spans="1:16" ht="12.75">
      <c r="A69" s="24" t="s">
        <v>49</v>
      </c>
      <c s="29" t="s">
        <v>122</v>
      </c>
      <c s="29" t="s">
        <v>401</v>
      </c>
      <c s="24" t="s">
        <v>51</v>
      </c>
      <c s="30" t="s">
        <v>402</v>
      </c>
      <c s="31" t="s">
        <v>148</v>
      </c>
      <c s="32">
        <v>25.976</v>
      </c>
      <c s="33">
        <v>0</v>
      </c>
      <c s="33">
        <f>ROUND(ROUND(H69,2)*ROUND(G69,3),2)</f>
      </c>
      <c s="31" t="s">
        <v>135</v>
      </c>
      <c r="O69">
        <f>(I69*21)/100</f>
      </c>
      <c t="s">
        <v>27</v>
      </c>
    </row>
    <row r="70" spans="1:5" ht="12.75">
      <c r="A70" s="34" t="s">
        <v>54</v>
      </c>
      <c r="E70" s="35" t="s">
        <v>403</v>
      </c>
    </row>
    <row r="71" spans="1:5" ht="204">
      <c r="A71" s="38" t="s">
        <v>56</v>
      </c>
      <c r="E71" s="37" t="s">
        <v>404</v>
      </c>
    </row>
    <row r="72" spans="1:16" ht="12.75">
      <c r="A72" s="24" t="s">
        <v>49</v>
      </c>
      <c s="29" t="s">
        <v>272</v>
      </c>
      <c s="29" t="s">
        <v>405</v>
      </c>
      <c s="24" t="s">
        <v>51</v>
      </c>
      <c s="30" t="s">
        <v>406</v>
      </c>
      <c s="31" t="s">
        <v>130</v>
      </c>
      <c s="32">
        <v>4.676</v>
      </c>
      <c s="33">
        <v>0</v>
      </c>
      <c s="33">
        <f>ROUND(ROUND(H72,2)*ROUND(G72,3),2)</f>
      </c>
      <c s="31" t="s">
        <v>135</v>
      </c>
      <c r="O72">
        <f>(I72*21)/100</f>
      </c>
      <c t="s">
        <v>27</v>
      </c>
    </row>
    <row r="73" spans="1:5" ht="12.75">
      <c r="A73" s="34" t="s">
        <v>54</v>
      </c>
      <c r="E73" s="35" t="s">
        <v>51</v>
      </c>
    </row>
    <row r="74" spans="1:5" ht="216.75">
      <c r="A74" s="38" t="s">
        <v>56</v>
      </c>
      <c r="E74" s="37" t="s">
        <v>407</v>
      </c>
    </row>
    <row r="75" spans="1:16" ht="25.5">
      <c r="A75" s="24" t="s">
        <v>49</v>
      </c>
      <c s="29" t="s">
        <v>277</v>
      </c>
      <c s="29" t="s">
        <v>408</v>
      </c>
      <c s="24" t="s">
        <v>51</v>
      </c>
      <c s="30" t="s">
        <v>409</v>
      </c>
      <c s="31" t="s">
        <v>85</v>
      </c>
      <c s="32">
        <v>640</v>
      </c>
      <c s="33">
        <v>0</v>
      </c>
      <c s="33">
        <f>ROUND(ROUND(H75,2)*ROUND(G75,3),2)</f>
      </c>
      <c s="31" t="s">
        <v>135</v>
      </c>
      <c r="O75">
        <f>(I75*21)/100</f>
      </c>
      <c t="s">
        <v>27</v>
      </c>
    </row>
    <row r="76" spans="1:5" ht="12.75">
      <c r="A76" s="34" t="s">
        <v>54</v>
      </c>
      <c r="E76" s="35" t="s">
        <v>410</v>
      </c>
    </row>
    <row r="77" spans="1:5" ht="63.75">
      <c r="A77" s="38" t="s">
        <v>56</v>
      </c>
      <c r="E77" s="37" t="s">
        <v>411</v>
      </c>
    </row>
    <row r="78" spans="1:16" ht="25.5">
      <c r="A78" s="24" t="s">
        <v>49</v>
      </c>
      <c s="29" t="s">
        <v>282</v>
      </c>
      <c s="29" t="s">
        <v>408</v>
      </c>
      <c s="24" t="s">
        <v>78</v>
      </c>
      <c s="30" t="s">
        <v>409</v>
      </c>
      <c s="31" t="s">
        <v>85</v>
      </c>
      <c s="32">
        <v>68</v>
      </c>
      <c s="33">
        <v>0</v>
      </c>
      <c s="33">
        <f>ROUND(ROUND(H78,2)*ROUND(G78,3),2)</f>
      </c>
      <c s="31" t="s">
        <v>135</v>
      </c>
      <c r="O78">
        <f>(I78*21)/100</f>
      </c>
      <c t="s">
        <v>27</v>
      </c>
    </row>
    <row r="79" spans="1:5" ht="38.25">
      <c r="A79" s="34" t="s">
        <v>54</v>
      </c>
      <c r="E79" s="35" t="s">
        <v>412</v>
      </c>
    </row>
    <row r="80" spans="1:5" ht="12.75">
      <c r="A80" s="38" t="s">
        <v>56</v>
      </c>
      <c r="E80" s="37" t="s">
        <v>413</v>
      </c>
    </row>
    <row r="81" spans="1:16" ht="25.5">
      <c r="A81" s="24" t="s">
        <v>49</v>
      </c>
      <c s="29" t="s">
        <v>287</v>
      </c>
      <c s="29" t="s">
        <v>408</v>
      </c>
      <c s="24" t="s">
        <v>81</v>
      </c>
      <c s="30" t="s">
        <v>409</v>
      </c>
      <c s="31" t="s">
        <v>85</v>
      </c>
      <c s="32">
        <v>28</v>
      </c>
      <c s="33">
        <v>0</v>
      </c>
      <c s="33">
        <f>ROUND(ROUND(H81,2)*ROUND(G81,3),2)</f>
      </c>
      <c s="31" t="s">
        <v>62</v>
      </c>
      <c r="O81">
        <f>(I81*21)/100</f>
      </c>
      <c t="s">
        <v>27</v>
      </c>
    </row>
    <row r="82" spans="1:5" ht="38.25">
      <c r="A82" s="34" t="s">
        <v>54</v>
      </c>
      <c r="E82" s="35" t="s">
        <v>414</v>
      </c>
    </row>
    <row r="83" spans="1:5" ht="12.75">
      <c r="A83" s="38" t="s">
        <v>56</v>
      </c>
      <c r="E83" s="37" t="s">
        <v>415</v>
      </c>
    </row>
    <row r="84" spans="1:16" ht="12.75">
      <c r="A84" s="24" t="s">
        <v>49</v>
      </c>
      <c s="29" t="s">
        <v>292</v>
      </c>
      <c s="29" t="s">
        <v>416</v>
      </c>
      <c s="24" t="s">
        <v>51</v>
      </c>
      <c s="30" t="s">
        <v>417</v>
      </c>
      <c s="31" t="s">
        <v>195</v>
      </c>
      <c s="32">
        <v>119.982</v>
      </c>
      <c s="33">
        <v>0</v>
      </c>
      <c s="33">
        <f>ROUND(ROUND(H84,2)*ROUND(G84,3),2)</f>
      </c>
      <c s="31" t="s">
        <v>62</v>
      </c>
      <c r="O84">
        <f>(I84*21)/100</f>
      </c>
      <c t="s">
        <v>27</v>
      </c>
    </row>
    <row r="85" spans="1:5" ht="25.5">
      <c r="A85" s="34" t="s">
        <v>54</v>
      </c>
      <c r="E85" s="35" t="s">
        <v>418</v>
      </c>
    </row>
    <row r="86" spans="1:5" ht="76.5">
      <c r="A86" s="36" t="s">
        <v>56</v>
      </c>
      <c r="E86" s="37" t="s">
        <v>419</v>
      </c>
    </row>
    <row r="87" spans="1:18" ht="12.75" customHeight="1">
      <c r="A87" s="6" t="s">
        <v>47</v>
      </c>
      <c s="6"/>
      <c s="41" t="s">
        <v>26</v>
      </c>
      <c s="6"/>
      <c s="27" t="s">
        <v>420</v>
      </c>
      <c s="6"/>
      <c s="6"/>
      <c s="6"/>
      <c s="42">
        <f>0+Q87</f>
      </c>
      <c s="6"/>
      <c r="O87">
        <f>0+R87</f>
      </c>
      <c r="Q87">
        <f>0+I88+I91+I94+I97+I100+I103+I106+I109+I112+I115+I118+I121+I124+I127+I130+I133+I136+I139+I142</f>
      </c>
      <c>
        <f>0+O88+O91+O94+O97+O100+O103+O106+O109+O112+O115+O118+O121+O124+O127+O130+O133+O136+O139+O142</f>
      </c>
    </row>
    <row r="88" spans="1:16" ht="12.75">
      <c r="A88" s="24" t="s">
        <v>49</v>
      </c>
      <c s="29" t="s">
        <v>297</v>
      </c>
      <c s="29" t="s">
        <v>421</v>
      </c>
      <c s="24" t="s">
        <v>51</v>
      </c>
      <c s="30" t="s">
        <v>422</v>
      </c>
      <c s="31" t="s">
        <v>423</v>
      </c>
      <c s="32">
        <v>72</v>
      </c>
      <c s="33">
        <v>0</v>
      </c>
      <c s="33">
        <f>ROUND(ROUND(H88,2)*ROUND(G88,3),2)</f>
      </c>
      <c s="31" t="s">
        <v>135</v>
      </c>
      <c r="O88">
        <f>(I88*21)/100</f>
      </c>
      <c t="s">
        <v>27</v>
      </c>
    </row>
    <row r="89" spans="1:5" ht="25.5">
      <c r="A89" s="34" t="s">
        <v>54</v>
      </c>
      <c r="E89" s="35" t="s">
        <v>424</v>
      </c>
    </row>
    <row r="90" spans="1:5" ht="38.25">
      <c r="A90" s="38" t="s">
        <v>56</v>
      </c>
      <c r="E90" s="37" t="s">
        <v>425</v>
      </c>
    </row>
    <row r="91" spans="1:16" ht="12.75">
      <c r="A91" s="24" t="s">
        <v>49</v>
      </c>
      <c s="29" t="s">
        <v>301</v>
      </c>
      <c s="29" t="s">
        <v>426</v>
      </c>
      <c s="24" t="s">
        <v>51</v>
      </c>
      <c s="30" t="s">
        <v>427</v>
      </c>
      <c s="31" t="s">
        <v>148</v>
      </c>
      <c s="32">
        <v>13.521</v>
      </c>
      <c s="33">
        <v>0</v>
      </c>
      <c s="33">
        <f>ROUND(ROUND(H91,2)*ROUND(G91,3),2)</f>
      </c>
      <c s="31" t="s">
        <v>135</v>
      </c>
      <c r="O91">
        <f>(I91*21)/100</f>
      </c>
      <c t="s">
        <v>27</v>
      </c>
    </row>
    <row r="92" spans="1:5" ht="51">
      <c r="A92" s="34" t="s">
        <v>54</v>
      </c>
      <c r="E92" s="35" t="s">
        <v>428</v>
      </c>
    </row>
    <row r="93" spans="1:5" ht="89.25">
      <c r="A93" s="38" t="s">
        <v>56</v>
      </c>
      <c r="E93" s="37" t="s">
        <v>429</v>
      </c>
    </row>
    <row r="94" spans="1:16" ht="12.75">
      <c r="A94" s="24" t="s">
        <v>49</v>
      </c>
      <c s="29" t="s">
        <v>306</v>
      </c>
      <c s="29" t="s">
        <v>430</v>
      </c>
      <c s="24" t="s">
        <v>51</v>
      </c>
      <c s="30" t="s">
        <v>431</v>
      </c>
      <c s="31" t="s">
        <v>130</v>
      </c>
      <c s="32">
        <v>2.434</v>
      </c>
      <c s="33">
        <v>0</v>
      </c>
      <c s="33">
        <f>ROUND(ROUND(H94,2)*ROUND(G94,3),2)</f>
      </c>
      <c s="31" t="s">
        <v>135</v>
      </c>
      <c r="O94">
        <f>(I94*21)/100</f>
      </c>
      <c t="s">
        <v>27</v>
      </c>
    </row>
    <row r="95" spans="1:5" ht="12.75">
      <c r="A95" s="34" t="s">
        <v>54</v>
      </c>
      <c r="E95" s="35" t="s">
        <v>51</v>
      </c>
    </row>
    <row r="96" spans="1:5" ht="76.5">
      <c r="A96" s="38" t="s">
        <v>56</v>
      </c>
      <c r="E96" s="37" t="s">
        <v>432</v>
      </c>
    </row>
    <row r="97" spans="1:16" ht="12.75">
      <c r="A97" s="24" t="s">
        <v>49</v>
      </c>
      <c s="29" t="s">
        <v>310</v>
      </c>
      <c s="29" t="s">
        <v>433</v>
      </c>
      <c s="24" t="s">
        <v>133</v>
      </c>
      <c s="30" t="s">
        <v>434</v>
      </c>
      <c s="31" t="s">
        <v>148</v>
      </c>
      <c s="32">
        <v>1.734</v>
      </c>
      <c s="33">
        <v>0</v>
      </c>
      <c s="33">
        <f>ROUND(ROUND(H97,2)*ROUND(G97,3),2)</f>
      </c>
      <c s="31" t="s">
        <v>135</v>
      </c>
      <c r="O97">
        <f>(I97*21)/100</f>
      </c>
      <c t="s">
        <v>27</v>
      </c>
    </row>
    <row r="98" spans="1:5" ht="12.75">
      <c r="A98" s="34" t="s">
        <v>54</v>
      </c>
      <c r="E98" s="35" t="s">
        <v>51</v>
      </c>
    </row>
    <row r="99" spans="1:5" ht="63.75">
      <c r="A99" s="38" t="s">
        <v>56</v>
      </c>
      <c r="E99" s="37" t="s">
        <v>435</v>
      </c>
    </row>
    <row r="100" spans="1:16" ht="12.75">
      <c r="A100" s="24" t="s">
        <v>49</v>
      </c>
      <c s="29" t="s">
        <v>315</v>
      </c>
      <c s="29" t="s">
        <v>433</v>
      </c>
      <c s="24" t="s">
        <v>436</v>
      </c>
      <c s="30" t="s">
        <v>434</v>
      </c>
      <c s="31" t="s">
        <v>148</v>
      </c>
      <c s="32">
        <v>0</v>
      </c>
      <c s="33">
        <v>0</v>
      </c>
      <c s="33">
        <f>ROUND(ROUND(H100,2)*ROUND(G100,3),2)</f>
      </c>
      <c s="31" t="s">
        <v>135</v>
      </c>
      <c r="O100">
        <f>(I100*21)/100</f>
      </c>
      <c t="s">
        <v>27</v>
      </c>
    </row>
    <row r="101" spans="1:5" ht="12.75">
      <c r="A101" s="34" t="s">
        <v>54</v>
      </c>
      <c r="E101" s="35" t="s">
        <v>51</v>
      </c>
    </row>
    <row r="102" spans="1:5" ht="12.75">
      <c r="A102" s="38" t="s">
        <v>56</v>
      </c>
      <c r="E102" s="37" t="s">
        <v>51</v>
      </c>
    </row>
    <row r="103" spans="1:16" ht="12.75">
      <c r="A103" s="24" t="s">
        <v>49</v>
      </c>
      <c s="29" t="s">
        <v>319</v>
      </c>
      <c s="29" t="s">
        <v>437</v>
      </c>
      <c s="24" t="s">
        <v>137</v>
      </c>
      <c s="30" t="s">
        <v>434</v>
      </c>
      <c s="31" t="s">
        <v>148</v>
      </c>
      <c s="32">
        <v>5.25</v>
      </c>
      <c s="33">
        <v>0</v>
      </c>
      <c s="33">
        <f>ROUND(ROUND(H103,2)*ROUND(G103,3),2)</f>
      </c>
      <c s="31"/>
      <c r="O103">
        <f>(I103*21)/100</f>
      </c>
      <c t="s">
        <v>27</v>
      </c>
    </row>
    <row r="104" spans="1:5" ht="12.75">
      <c r="A104" s="34" t="s">
        <v>54</v>
      </c>
      <c r="E104" s="35" t="s">
        <v>51</v>
      </c>
    </row>
    <row r="105" spans="1:5" ht="12.75">
      <c r="A105" s="38" t="s">
        <v>56</v>
      </c>
      <c r="E105" s="37" t="s">
        <v>438</v>
      </c>
    </row>
    <row r="106" spans="1:16" ht="12.75">
      <c r="A106" s="24" t="s">
        <v>49</v>
      </c>
      <c s="29" t="s">
        <v>323</v>
      </c>
      <c s="29" t="s">
        <v>439</v>
      </c>
      <c s="24" t="s">
        <v>51</v>
      </c>
      <c s="30" t="s">
        <v>440</v>
      </c>
      <c s="31" t="s">
        <v>148</v>
      </c>
      <c s="32">
        <v>9.005</v>
      </c>
      <c s="33">
        <v>0</v>
      </c>
      <c s="33">
        <f>ROUND(ROUND(H106,2)*ROUND(G106,3),2)</f>
      </c>
      <c s="31" t="s">
        <v>135</v>
      </c>
      <c r="O106">
        <f>(I106*21)/100</f>
      </c>
      <c t="s">
        <v>27</v>
      </c>
    </row>
    <row r="107" spans="1:5" ht="12.75">
      <c r="A107" s="34" t="s">
        <v>54</v>
      </c>
      <c r="E107" s="35" t="s">
        <v>441</v>
      </c>
    </row>
    <row r="108" spans="1:5" ht="12.75">
      <c r="A108" s="38" t="s">
        <v>56</v>
      </c>
      <c r="E108" s="37" t="s">
        <v>442</v>
      </c>
    </row>
    <row r="109" spans="1:16" ht="12.75">
      <c r="A109" s="24" t="s">
        <v>49</v>
      </c>
      <c s="29" t="s">
        <v>328</v>
      </c>
      <c s="29" t="s">
        <v>443</v>
      </c>
      <c s="24" t="s">
        <v>133</v>
      </c>
      <c s="30" t="s">
        <v>444</v>
      </c>
      <c s="31" t="s">
        <v>148</v>
      </c>
      <c s="32">
        <v>2.086</v>
      </c>
      <c s="33">
        <v>0</v>
      </c>
      <c s="33">
        <f>ROUND(ROUND(H109,2)*ROUND(G109,3),2)</f>
      </c>
      <c s="31" t="s">
        <v>135</v>
      </c>
      <c r="O109">
        <f>(I109*21)/100</f>
      </c>
      <c t="s">
        <v>27</v>
      </c>
    </row>
    <row r="110" spans="1:5" ht="12.75">
      <c r="A110" s="34" t="s">
        <v>54</v>
      </c>
      <c r="E110" s="35" t="s">
        <v>445</v>
      </c>
    </row>
    <row r="111" spans="1:5" ht="12.75">
      <c r="A111" s="38" t="s">
        <v>56</v>
      </c>
      <c r="E111" s="37" t="s">
        <v>446</v>
      </c>
    </row>
    <row r="112" spans="1:16" ht="12.75">
      <c r="A112" s="24" t="s">
        <v>49</v>
      </c>
      <c s="29" t="s">
        <v>333</v>
      </c>
      <c s="29" t="s">
        <v>443</v>
      </c>
      <c s="24" t="s">
        <v>137</v>
      </c>
      <c s="30" t="s">
        <v>444</v>
      </c>
      <c s="31" t="s">
        <v>148</v>
      </c>
      <c s="32">
        <v>3</v>
      </c>
      <c s="33">
        <v>0</v>
      </c>
      <c s="33">
        <f>ROUND(ROUND(H112,2)*ROUND(G112,3),2)</f>
      </c>
      <c s="31" t="s">
        <v>135</v>
      </c>
      <c r="O112">
        <f>(I112*21)/100</f>
      </c>
      <c t="s">
        <v>27</v>
      </c>
    </row>
    <row r="113" spans="1:5" ht="12.75">
      <c r="A113" s="34" t="s">
        <v>54</v>
      </c>
      <c r="E113" s="35" t="s">
        <v>447</v>
      </c>
    </row>
    <row r="114" spans="1:5" ht="25.5">
      <c r="A114" s="38" t="s">
        <v>56</v>
      </c>
      <c r="E114" s="37" t="s">
        <v>448</v>
      </c>
    </row>
    <row r="115" spans="1:16" ht="12.75">
      <c r="A115" s="24" t="s">
        <v>49</v>
      </c>
      <c s="29" t="s">
        <v>336</v>
      </c>
      <c s="29" t="s">
        <v>449</v>
      </c>
      <c s="24" t="s">
        <v>133</v>
      </c>
      <c s="30" t="s">
        <v>450</v>
      </c>
      <c s="31" t="s">
        <v>130</v>
      </c>
      <c s="32">
        <v>0.375</v>
      </c>
      <c s="33">
        <v>0</v>
      </c>
      <c s="33">
        <f>ROUND(ROUND(H115,2)*ROUND(G115,3),2)</f>
      </c>
      <c s="31" t="s">
        <v>135</v>
      </c>
      <c r="O115">
        <f>(I115*21)/100</f>
      </c>
      <c t="s">
        <v>27</v>
      </c>
    </row>
    <row r="116" spans="1:5" ht="12.75">
      <c r="A116" s="34" t="s">
        <v>54</v>
      </c>
      <c r="E116" s="35" t="s">
        <v>451</v>
      </c>
    </row>
    <row r="117" spans="1:5" ht="51">
      <c r="A117" s="38" t="s">
        <v>56</v>
      </c>
      <c r="E117" s="37" t="s">
        <v>452</v>
      </c>
    </row>
    <row r="118" spans="1:16" ht="12.75">
      <c r="A118" s="24" t="s">
        <v>49</v>
      </c>
      <c s="29" t="s">
        <v>341</v>
      </c>
      <c s="29" t="s">
        <v>453</v>
      </c>
      <c s="24" t="s">
        <v>133</v>
      </c>
      <c s="30" t="s">
        <v>454</v>
      </c>
      <c s="31" t="s">
        <v>130</v>
      </c>
      <c s="32">
        <v>1.351</v>
      </c>
      <c s="33">
        <v>0</v>
      </c>
      <c s="33">
        <f>ROUND(ROUND(H118,2)*ROUND(G118,3),2)</f>
      </c>
      <c s="31" t="s">
        <v>135</v>
      </c>
      <c r="O118">
        <f>(I118*21)/100</f>
      </c>
      <c t="s">
        <v>27</v>
      </c>
    </row>
    <row r="119" spans="1:5" ht="12.75">
      <c r="A119" s="34" t="s">
        <v>54</v>
      </c>
      <c r="E119" s="35" t="s">
        <v>455</v>
      </c>
    </row>
    <row r="120" spans="1:5" ht="51">
      <c r="A120" s="38" t="s">
        <v>56</v>
      </c>
      <c r="E120" s="37" t="s">
        <v>456</v>
      </c>
    </row>
    <row r="121" spans="1:16" ht="12.75">
      <c r="A121" s="24" t="s">
        <v>49</v>
      </c>
      <c s="29" t="s">
        <v>457</v>
      </c>
      <c s="29" t="s">
        <v>453</v>
      </c>
      <c s="24" t="s">
        <v>137</v>
      </c>
      <c s="30" t="s">
        <v>454</v>
      </c>
      <c s="31" t="s">
        <v>130</v>
      </c>
      <c s="32">
        <v>0.3</v>
      </c>
      <c s="33">
        <v>0</v>
      </c>
      <c s="33">
        <f>ROUND(ROUND(H121,2)*ROUND(G121,3),2)</f>
      </c>
      <c s="31" t="s">
        <v>135</v>
      </c>
      <c r="O121">
        <f>(I121*21)/100</f>
      </c>
      <c t="s">
        <v>27</v>
      </c>
    </row>
    <row r="122" spans="1:5" ht="12.75">
      <c r="A122" s="34" t="s">
        <v>54</v>
      </c>
      <c r="E122" s="35" t="s">
        <v>458</v>
      </c>
    </row>
    <row r="123" spans="1:5" ht="25.5">
      <c r="A123" s="38" t="s">
        <v>56</v>
      </c>
      <c r="E123" s="37" t="s">
        <v>459</v>
      </c>
    </row>
    <row r="124" spans="1:16" ht="12.75">
      <c r="A124" s="24" t="s">
        <v>49</v>
      </c>
      <c s="29" t="s">
        <v>460</v>
      </c>
      <c s="29" t="s">
        <v>461</v>
      </c>
      <c s="24" t="s">
        <v>51</v>
      </c>
      <c s="30" t="s">
        <v>462</v>
      </c>
      <c s="31" t="s">
        <v>148</v>
      </c>
      <c s="32">
        <v>1.046</v>
      </c>
      <c s="33">
        <v>0</v>
      </c>
      <c s="33">
        <f>ROUND(ROUND(H124,2)*ROUND(G124,3),2)</f>
      </c>
      <c s="31" t="s">
        <v>135</v>
      </c>
      <c r="O124">
        <f>(I124*21)/100</f>
      </c>
      <c t="s">
        <v>27</v>
      </c>
    </row>
    <row r="125" spans="1:5" ht="25.5">
      <c r="A125" s="34" t="s">
        <v>54</v>
      </c>
      <c r="E125" s="35" t="s">
        <v>463</v>
      </c>
    </row>
    <row r="126" spans="1:5" ht="12.75">
      <c r="A126" s="38" t="s">
        <v>56</v>
      </c>
      <c r="E126" s="37" t="s">
        <v>464</v>
      </c>
    </row>
    <row r="127" spans="1:16" ht="12.75">
      <c r="A127" s="24" t="s">
        <v>49</v>
      </c>
      <c s="29" t="s">
        <v>465</v>
      </c>
      <c s="29" t="s">
        <v>466</v>
      </c>
      <c s="24" t="s">
        <v>51</v>
      </c>
      <c s="30" t="s">
        <v>467</v>
      </c>
      <c s="31" t="s">
        <v>148</v>
      </c>
      <c s="32">
        <v>29.585</v>
      </c>
      <c s="33">
        <v>0</v>
      </c>
      <c s="33">
        <f>ROUND(ROUND(H127,2)*ROUND(G127,3),2)</f>
      </c>
      <c s="31" t="s">
        <v>135</v>
      </c>
      <c r="O127">
        <f>(I127*21)/100</f>
      </c>
      <c t="s">
        <v>27</v>
      </c>
    </row>
    <row r="128" spans="1:5" ht="25.5">
      <c r="A128" s="34" t="s">
        <v>54</v>
      </c>
      <c r="E128" s="35" t="s">
        <v>468</v>
      </c>
    </row>
    <row r="129" spans="1:5" ht="127.5">
      <c r="A129" s="38" t="s">
        <v>56</v>
      </c>
      <c r="E129" s="37" t="s">
        <v>469</v>
      </c>
    </row>
    <row r="130" spans="1:16" ht="12.75">
      <c r="A130" s="24" t="s">
        <v>49</v>
      </c>
      <c s="29" t="s">
        <v>470</v>
      </c>
      <c s="29" t="s">
        <v>471</v>
      </c>
      <c s="24" t="s">
        <v>51</v>
      </c>
      <c s="30" t="s">
        <v>472</v>
      </c>
      <c s="31" t="s">
        <v>130</v>
      </c>
      <c s="32">
        <v>5.325</v>
      </c>
      <c s="33">
        <v>0</v>
      </c>
      <c s="33">
        <f>ROUND(ROUND(H130,2)*ROUND(G130,3),2)</f>
      </c>
      <c s="31" t="s">
        <v>135</v>
      </c>
      <c r="O130">
        <f>(I130*21)/100</f>
      </c>
      <c t="s">
        <v>27</v>
      </c>
    </row>
    <row r="131" spans="1:5" ht="12.75">
      <c r="A131" s="34" t="s">
        <v>54</v>
      </c>
      <c r="E131" s="35" t="s">
        <v>51</v>
      </c>
    </row>
    <row r="132" spans="1:5" ht="165.75">
      <c r="A132" s="38" t="s">
        <v>56</v>
      </c>
      <c r="E132" s="37" t="s">
        <v>473</v>
      </c>
    </row>
    <row r="133" spans="1:16" ht="12.75">
      <c r="A133" s="24" t="s">
        <v>49</v>
      </c>
      <c s="29" t="s">
        <v>474</v>
      </c>
      <c s="29" t="s">
        <v>475</v>
      </c>
      <c s="24" t="s">
        <v>51</v>
      </c>
      <c s="30" t="s">
        <v>476</v>
      </c>
      <c s="31" t="s">
        <v>148</v>
      </c>
      <c s="32">
        <v>0.151</v>
      </c>
      <c s="33">
        <v>0</v>
      </c>
      <c s="33">
        <f>ROUND(ROUND(H133,2)*ROUND(G133,3),2)</f>
      </c>
      <c s="31" t="s">
        <v>135</v>
      </c>
      <c r="O133">
        <f>(I133*21)/100</f>
      </c>
      <c t="s">
        <v>27</v>
      </c>
    </row>
    <row r="134" spans="1:5" ht="12.75">
      <c r="A134" s="34" t="s">
        <v>54</v>
      </c>
      <c r="E134" s="35" t="s">
        <v>477</v>
      </c>
    </row>
    <row r="135" spans="1:5" ht="12.75">
      <c r="A135" s="38" t="s">
        <v>56</v>
      </c>
      <c r="E135" s="37" t="s">
        <v>478</v>
      </c>
    </row>
    <row r="136" spans="1:16" ht="12.75">
      <c r="A136" s="24" t="s">
        <v>49</v>
      </c>
      <c s="29" t="s">
        <v>479</v>
      </c>
      <c s="29" t="s">
        <v>480</v>
      </c>
      <c s="24" t="s">
        <v>51</v>
      </c>
      <c s="30" t="s">
        <v>481</v>
      </c>
      <c s="31" t="s">
        <v>148</v>
      </c>
      <c s="32">
        <v>1.031</v>
      </c>
      <c s="33">
        <v>0</v>
      </c>
      <c s="33">
        <f>ROUND(ROUND(H136,2)*ROUND(G136,3),2)</f>
      </c>
      <c s="31" t="s">
        <v>135</v>
      </c>
      <c r="O136">
        <f>(I136*21)/100</f>
      </c>
      <c t="s">
        <v>27</v>
      </c>
    </row>
    <row r="137" spans="1:5" ht="25.5">
      <c r="A137" s="34" t="s">
        <v>54</v>
      </c>
      <c r="E137" s="35" t="s">
        <v>482</v>
      </c>
    </row>
    <row r="138" spans="1:5" ht="12.75">
      <c r="A138" s="38" t="s">
        <v>56</v>
      </c>
      <c r="E138" s="37" t="s">
        <v>483</v>
      </c>
    </row>
    <row r="139" spans="1:16" ht="12.75">
      <c r="A139" s="24" t="s">
        <v>49</v>
      </c>
      <c s="29" t="s">
        <v>484</v>
      </c>
      <c s="29" t="s">
        <v>485</v>
      </c>
      <c s="24" t="s">
        <v>51</v>
      </c>
      <c s="30" t="s">
        <v>486</v>
      </c>
      <c s="31" t="s">
        <v>148</v>
      </c>
      <c s="32">
        <v>56.661</v>
      </c>
      <c s="33">
        <v>0</v>
      </c>
      <c s="33">
        <f>ROUND(ROUND(H139,2)*ROUND(G139,3),2)</f>
      </c>
      <c s="31" t="s">
        <v>62</v>
      </c>
      <c r="O139">
        <f>(I139*21)/100</f>
      </c>
      <c t="s">
        <v>27</v>
      </c>
    </row>
    <row r="140" spans="1:5" ht="89.25">
      <c r="A140" s="34" t="s">
        <v>54</v>
      </c>
      <c r="E140" s="35" t="s">
        <v>487</v>
      </c>
    </row>
    <row r="141" spans="1:5" ht="127.5">
      <c r="A141" s="38" t="s">
        <v>56</v>
      </c>
      <c r="E141" s="37" t="s">
        <v>488</v>
      </c>
    </row>
    <row r="142" spans="1:16" ht="12.75">
      <c r="A142" s="24" t="s">
        <v>49</v>
      </c>
      <c s="29" t="s">
        <v>489</v>
      </c>
      <c s="29" t="s">
        <v>490</v>
      </c>
      <c s="24" t="s">
        <v>51</v>
      </c>
      <c s="30" t="s">
        <v>491</v>
      </c>
      <c s="31" t="s">
        <v>130</v>
      </c>
      <c s="32">
        <v>10.199</v>
      </c>
      <c s="33">
        <v>0</v>
      </c>
      <c s="33">
        <f>ROUND(ROUND(H142,2)*ROUND(G142,3),2)</f>
      </c>
      <c s="31" t="s">
        <v>62</v>
      </c>
      <c r="O142">
        <f>(I142*21)/100</f>
      </c>
      <c t="s">
        <v>27</v>
      </c>
    </row>
    <row r="143" spans="1:5" ht="12.75">
      <c r="A143" s="34" t="s">
        <v>54</v>
      </c>
      <c r="E143" s="35" t="s">
        <v>492</v>
      </c>
    </row>
    <row r="144" spans="1:5" ht="12.75">
      <c r="A144" s="36" t="s">
        <v>56</v>
      </c>
      <c r="E144" s="37" t="s">
        <v>493</v>
      </c>
    </row>
    <row r="145" spans="1:18" ht="12.75" customHeight="1">
      <c r="A145" s="6" t="s">
        <v>47</v>
      </c>
      <c s="6"/>
      <c s="41" t="s">
        <v>35</v>
      </c>
      <c s="6"/>
      <c s="27" t="s">
        <v>259</v>
      </c>
      <c s="6"/>
      <c s="6"/>
      <c s="6"/>
      <c s="42">
        <f>0+Q145</f>
      </c>
      <c s="6"/>
      <c r="O145">
        <f>0+R145</f>
      </c>
      <c r="Q145">
        <f>0+I146+I149+I152+I155+I158+I161+I164+I167+I170+I173+I176+I179+I182+I185+I188</f>
      </c>
      <c>
        <f>0+O146+O149+O152+O155+O158+O161+O164+O167+O170+O173+O176+O179+O182+O185+O188</f>
      </c>
    </row>
    <row r="146" spans="1:16" ht="12.75">
      <c r="A146" s="24" t="s">
        <v>49</v>
      </c>
      <c s="29" t="s">
        <v>494</v>
      </c>
      <c s="29" t="s">
        <v>495</v>
      </c>
      <c s="24" t="s">
        <v>51</v>
      </c>
      <c s="30" t="s">
        <v>496</v>
      </c>
      <c s="31" t="s">
        <v>148</v>
      </c>
      <c s="32">
        <v>22.419</v>
      </c>
      <c s="33">
        <v>0</v>
      </c>
      <c s="33">
        <f>ROUND(ROUND(H146,2)*ROUND(G146,3),2)</f>
      </c>
      <c s="31" t="s">
        <v>135</v>
      </c>
      <c r="O146">
        <f>(I146*21)/100</f>
      </c>
      <c t="s">
        <v>27</v>
      </c>
    </row>
    <row r="147" spans="1:5" ht="51">
      <c r="A147" s="34" t="s">
        <v>54</v>
      </c>
      <c r="E147" s="35" t="s">
        <v>497</v>
      </c>
    </row>
    <row r="148" spans="1:5" ht="102">
      <c r="A148" s="38" t="s">
        <v>56</v>
      </c>
      <c r="E148" s="37" t="s">
        <v>498</v>
      </c>
    </row>
    <row r="149" spans="1:16" ht="12.75">
      <c r="A149" s="24" t="s">
        <v>49</v>
      </c>
      <c s="29" t="s">
        <v>499</v>
      </c>
      <c s="29" t="s">
        <v>500</v>
      </c>
      <c s="24" t="s">
        <v>51</v>
      </c>
      <c s="30" t="s">
        <v>501</v>
      </c>
      <c s="31" t="s">
        <v>130</v>
      </c>
      <c s="32">
        <v>4.994</v>
      </c>
      <c s="33">
        <v>0</v>
      </c>
      <c s="33">
        <f>ROUND(ROUND(H149,2)*ROUND(G149,3),2)</f>
      </c>
      <c s="31" t="s">
        <v>135</v>
      </c>
      <c r="O149">
        <f>(I149*21)/100</f>
      </c>
      <c t="s">
        <v>27</v>
      </c>
    </row>
    <row r="150" spans="1:5" ht="12.75">
      <c r="A150" s="34" t="s">
        <v>54</v>
      </c>
      <c r="E150" s="35" t="s">
        <v>51</v>
      </c>
    </row>
    <row r="151" spans="1:5" ht="12.75">
      <c r="A151" s="38" t="s">
        <v>56</v>
      </c>
      <c r="E151" s="37" t="s">
        <v>502</v>
      </c>
    </row>
    <row r="152" spans="1:16" ht="12.75">
      <c r="A152" s="24" t="s">
        <v>49</v>
      </c>
      <c s="29" t="s">
        <v>503</v>
      </c>
      <c s="29" t="s">
        <v>504</v>
      </c>
      <c s="24" t="s">
        <v>51</v>
      </c>
      <c s="30" t="s">
        <v>505</v>
      </c>
      <c s="31" t="s">
        <v>162</v>
      </c>
      <c s="32">
        <v>11</v>
      </c>
      <c s="33">
        <v>0</v>
      </c>
      <c s="33">
        <f>ROUND(ROUND(H152,2)*ROUND(G152,3),2)</f>
      </c>
      <c s="31" t="s">
        <v>135</v>
      </c>
      <c r="O152">
        <f>(I152*21)/100</f>
      </c>
      <c t="s">
        <v>27</v>
      </c>
    </row>
    <row r="153" spans="1:5" ht="12.75">
      <c r="A153" s="34" t="s">
        <v>54</v>
      </c>
      <c r="E153" s="35" t="s">
        <v>506</v>
      </c>
    </row>
    <row r="154" spans="1:5" ht="12.75">
      <c r="A154" s="38" t="s">
        <v>56</v>
      </c>
      <c r="E154" s="37" t="s">
        <v>507</v>
      </c>
    </row>
    <row r="155" spans="1:16" ht="12.75">
      <c r="A155" s="24" t="s">
        <v>49</v>
      </c>
      <c s="29" t="s">
        <v>508</v>
      </c>
      <c s="29" t="s">
        <v>509</v>
      </c>
      <c s="24" t="s">
        <v>133</v>
      </c>
      <c s="30" t="s">
        <v>510</v>
      </c>
      <c s="31" t="s">
        <v>148</v>
      </c>
      <c s="32">
        <v>18.694</v>
      </c>
      <c s="33">
        <v>0</v>
      </c>
      <c s="33">
        <f>ROUND(ROUND(H155,2)*ROUND(G155,3),2)</f>
      </c>
      <c s="31" t="s">
        <v>135</v>
      </c>
      <c r="O155">
        <f>(I155*21)/100</f>
      </c>
      <c t="s">
        <v>27</v>
      </c>
    </row>
    <row r="156" spans="1:5" ht="63.75">
      <c r="A156" s="34" t="s">
        <v>54</v>
      </c>
      <c r="E156" s="35" t="s">
        <v>511</v>
      </c>
    </row>
    <row r="157" spans="1:5" ht="25.5">
      <c r="A157" s="38" t="s">
        <v>56</v>
      </c>
      <c r="E157" s="37" t="s">
        <v>512</v>
      </c>
    </row>
    <row r="158" spans="1:16" ht="12.75">
      <c r="A158" s="24" t="s">
        <v>49</v>
      </c>
      <c s="29" t="s">
        <v>513</v>
      </c>
      <c s="29" t="s">
        <v>509</v>
      </c>
      <c s="24" t="s">
        <v>137</v>
      </c>
      <c s="30" t="s">
        <v>510</v>
      </c>
      <c s="31" t="s">
        <v>148</v>
      </c>
      <c s="32">
        <v>10.256</v>
      </c>
      <c s="33">
        <v>0</v>
      </c>
      <c s="33">
        <f>ROUND(ROUND(H158,2)*ROUND(G158,3),2)</f>
      </c>
      <c s="31" t="s">
        <v>135</v>
      </c>
      <c r="O158">
        <f>(I158*21)/100</f>
      </c>
      <c t="s">
        <v>27</v>
      </c>
    </row>
    <row r="159" spans="1:5" ht="12.75">
      <c r="A159" s="34" t="s">
        <v>54</v>
      </c>
      <c r="E159" s="35" t="s">
        <v>51</v>
      </c>
    </row>
    <row r="160" spans="1:5" ht="76.5">
      <c r="A160" s="38" t="s">
        <v>56</v>
      </c>
      <c r="E160" s="37" t="s">
        <v>514</v>
      </c>
    </row>
    <row r="161" spans="1:16" ht="12.75">
      <c r="A161" s="24" t="s">
        <v>49</v>
      </c>
      <c s="29" t="s">
        <v>515</v>
      </c>
      <c s="29" t="s">
        <v>509</v>
      </c>
      <c s="24" t="s">
        <v>436</v>
      </c>
      <c s="30" t="s">
        <v>510</v>
      </c>
      <c s="31" t="s">
        <v>148</v>
      </c>
      <c s="32">
        <v>6.464</v>
      </c>
      <c s="33">
        <v>0</v>
      </c>
      <c s="33">
        <f>ROUND(ROUND(H161,2)*ROUND(G161,3),2)</f>
      </c>
      <c s="31" t="s">
        <v>135</v>
      </c>
      <c r="O161">
        <f>(I161*21)/100</f>
      </c>
      <c t="s">
        <v>27</v>
      </c>
    </row>
    <row r="162" spans="1:5" ht="12.75">
      <c r="A162" s="34" t="s">
        <v>54</v>
      </c>
      <c r="E162" s="35" t="s">
        <v>516</v>
      </c>
    </row>
    <row r="163" spans="1:5" ht="63.75">
      <c r="A163" s="38" t="s">
        <v>56</v>
      </c>
      <c r="E163" s="37" t="s">
        <v>517</v>
      </c>
    </row>
    <row r="164" spans="1:16" ht="12.75">
      <c r="A164" s="24" t="s">
        <v>49</v>
      </c>
      <c s="29" t="s">
        <v>518</v>
      </c>
      <c s="29" t="s">
        <v>519</v>
      </c>
      <c s="24" t="s">
        <v>51</v>
      </c>
      <c s="30" t="s">
        <v>520</v>
      </c>
      <c s="31" t="s">
        <v>148</v>
      </c>
      <c s="32">
        <v>19.386</v>
      </c>
      <c s="33">
        <v>0</v>
      </c>
      <c s="33">
        <f>ROUND(ROUND(H164,2)*ROUND(G164,3),2)</f>
      </c>
      <c s="31" t="s">
        <v>135</v>
      </c>
      <c r="O164">
        <f>(I164*21)/100</f>
      </c>
      <c t="s">
        <v>27</v>
      </c>
    </row>
    <row r="165" spans="1:5" ht="38.25">
      <c r="A165" s="34" t="s">
        <v>54</v>
      </c>
      <c r="E165" s="35" t="s">
        <v>521</v>
      </c>
    </row>
    <row r="166" spans="1:5" ht="76.5">
      <c r="A166" s="38" t="s">
        <v>56</v>
      </c>
      <c r="E166" s="37" t="s">
        <v>522</v>
      </c>
    </row>
    <row r="167" spans="1:16" ht="12.75">
      <c r="A167" s="24" t="s">
        <v>49</v>
      </c>
      <c s="29" t="s">
        <v>523</v>
      </c>
      <c s="29" t="s">
        <v>524</v>
      </c>
      <c s="24" t="s">
        <v>51</v>
      </c>
      <c s="30" t="s">
        <v>525</v>
      </c>
      <c s="31" t="s">
        <v>148</v>
      </c>
      <c s="32">
        <v>11.918</v>
      </c>
      <c s="33">
        <v>0</v>
      </c>
      <c s="33">
        <f>ROUND(ROUND(H167,2)*ROUND(G167,3),2)</f>
      </c>
      <c s="31" t="s">
        <v>135</v>
      </c>
      <c r="O167">
        <f>(I167*21)/100</f>
      </c>
      <c t="s">
        <v>27</v>
      </c>
    </row>
    <row r="168" spans="1:5" ht="12.75">
      <c r="A168" s="34" t="s">
        <v>54</v>
      </c>
      <c r="E168" s="35" t="s">
        <v>526</v>
      </c>
    </row>
    <row r="169" spans="1:5" ht="89.25">
      <c r="A169" s="38" t="s">
        <v>56</v>
      </c>
      <c r="E169" s="37" t="s">
        <v>527</v>
      </c>
    </row>
    <row r="170" spans="1:16" ht="12.75">
      <c r="A170" s="24" t="s">
        <v>49</v>
      </c>
      <c s="29" t="s">
        <v>528</v>
      </c>
      <c s="29" t="s">
        <v>529</v>
      </c>
      <c s="24" t="s">
        <v>51</v>
      </c>
      <c s="30" t="s">
        <v>530</v>
      </c>
      <c s="31" t="s">
        <v>148</v>
      </c>
      <c s="32">
        <v>17.927</v>
      </c>
      <c s="33">
        <v>0</v>
      </c>
      <c s="33">
        <f>ROUND(ROUND(H170,2)*ROUND(G170,3),2)</f>
      </c>
      <c s="31" t="s">
        <v>62</v>
      </c>
      <c r="O170">
        <f>(I170*21)/100</f>
      </c>
      <c t="s">
        <v>27</v>
      </c>
    </row>
    <row r="171" spans="1:5" ht="12.75">
      <c r="A171" s="34" t="s">
        <v>54</v>
      </c>
      <c r="E171" s="35" t="s">
        <v>531</v>
      </c>
    </row>
    <row r="172" spans="1:5" ht="12.75">
      <c r="A172" s="38" t="s">
        <v>56</v>
      </c>
      <c r="E172" s="37" t="s">
        <v>532</v>
      </c>
    </row>
    <row r="173" spans="1:16" ht="12.75">
      <c r="A173" s="24" t="s">
        <v>49</v>
      </c>
      <c s="29" t="s">
        <v>533</v>
      </c>
      <c s="29" t="s">
        <v>534</v>
      </c>
      <c s="24" t="s">
        <v>51</v>
      </c>
      <c s="30" t="s">
        <v>535</v>
      </c>
      <c s="31" t="s">
        <v>148</v>
      </c>
      <c s="32">
        <v>35.995</v>
      </c>
      <c s="33">
        <v>0</v>
      </c>
      <c s="33">
        <f>ROUND(ROUND(H173,2)*ROUND(G173,3),2)</f>
      </c>
      <c s="31" t="s">
        <v>135</v>
      </c>
      <c r="O173">
        <f>(I173*21)/100</f>
      </c>
      <c t="s">
        <v>27</v>
      </c>
    </row>
    <row r="174" spans="1:5" ht="12.75">
      <c r="A174" s="34" t="s">
        <v>54</v>
      </c>
      <c r="E174" s="35" t="s">
        <v>536</v>
      </c>
    </row>
    <row r="175" spans="1:5" ht="25.5">
      <c r="A175" s="38" t="s">
        <v>56</v>
      </c>
      <c r="E175" s="37" t="s">
        <v>537</v>
      </c>
    </row>
    <row r="176" spans="1:16" ht="12.75">
      <c r="A176" s="24" t="s">
        <v>49</v>
      </c>
      <c s="29" t="s">
        <v>538</v>
      </c>
      <c s="29" t="s">
        <v>539</v>
      </c>
      <c s="24" t="s">
        <v>540</v>
      </c>
      <c s="30" t="s">
        <v>541</v>
      </c>
      <c s="31" t="s">
        <v>148</v>
      </c>
      <c s="32">
        <v>4.209</v>
      </c>
      <c s="33">
        <v>0</v>
      </c>
      <c s="33">
        <f>ROUND(ROUND(H176,2)*ROUND(G176,3),2)</f>
      </c>
      <c s="31" t="s">
        <v>62</v>
      </c>
      <c r="O176">
        <f>(I176*21)/100</f>
      </c>
      <c t="s">
        <v>27</v>
      </c>
    </row>
    <row r="177" spans="1:5" ht="12.75">
      <c r="A177" s="34" t="s">
        <v>54</v>
      </c>
      <c r="E177" s="35" t="s">
        <v>542</v>
      </c>
    </row>
    <row r="178" spans="1:5" ht="12.75">
      <c r="A178" s="38" t="s">
        <v>56</v>
      </c>
      <c r="E178" s="37" t="s">
        <v>543</v>
      </c>
    </row>
    <row r="179" spans="1:16" ht="12.75">
      <c r="A179" s="24" t="s">
        <v>49</v>
      </c>
      <c s="29" t="s">
        <v>544</v>
      </c>
      <c s="29" t="s">
        <v>539</v>
      </c>
      <c s="24" t="s">
        <v>545</v>
      </c>
      <c s="30" t="s">
        <v>541</v>
      </c>
      <c s="31" t="s">
        <v>148</v>
      </c>
      <c s="32">
        <v>138.18</v>
      </c>
      <c s="33">
        <v>0</v>
      </c>
      <c s="33">
        <f>ROUND(ROUND(H179,2)*ROUND(G179,3),2)</f>
      </c>
      <c s="31" t="s">
        <v>62</v>
      </c>
      <c r="O179">
        <f>(I179*21)/100</f>
      </c>
      <c t="s">
        <v>27</v>
      </c>
    </row>
    <row r="180" spans="1:5" ht="38.25">
      <c r="A180" s="34" t="s">
        <v>54</v>
      </c>
      <c r="E180" s="35" t="s">
        <v>546</v>
      </c>
    </row>
    <row r="181" spans="1:5" ht="267.75">
      <c r="A181" s="38" t="s">
        <v>56</v>
      </c>
      <c r="E181" s="37" t="s">
        <v>547</v>
      </c>
    </row>
    <row r="182" spans="1:16" ht="12.75">
      <c r="A182" s="24" t="s">
        <v>49</v>
      </c>
      <c s="29" t="s">
        <v>548</v>
      </c>
      <c s="29" t="s">
        <v>549</v>
      </c>
      <c s="24" t="s">
        <v>133</v>
      </c>
      <c s="30" t="s">
        <v>550</v>
      </c>
      <c s="31" t="s">
        <v>148</v>
      </c>
      <c s="32">
        <v>2.534</v>
      </c>
      <c s="33">
        <v>0</v>
      </c>
      <c s="33">
        <f>ROUND(ROUND(H182,2)*ROUND(G182,3),2)</f>
      </c>
      <c s="31" t="s">
        <v>135</v>
      </c>
      <c r="O182">
        <f>(I182*21)/100</f>
      </c>
      <c t="s">
        <v>27</v>
      </c>
    </row>
    <row r="183" spans="1:5" ht="38.25">
      <c r="A183" s="34" t="s">
        <v>54</v>
      </c>
      <c r="E183" s="35" t="s">
        <v>551</v>
      </c>
    </row>
    <row r="184" spans="1:5" ht="12.75">
      <c r="A184" s="38" t="s">
        <v>56</v>
      </c>
      <c r="E184" s="37" t="s">
        <v>552</v>
      </c>
    </row>
    <row r="185" spans="1:16" ht="12.75">
      <c r="A185" s="24" t="s">
        <v>49</v>
      </c>
      <c s="29" t="s">
        <v>553</v>
      </c>
      <c s="29" t="s">
        <v>549</v>
      </c>
      <c s="24" t="s">
        <v>137</v>
      </c>
      <c s="30" t="s">
        <v>550</v>
      </c>
      <c s="31" t="s">
        <v>148</v>
      </c>
      <c s="32">
        <v>26.887</v>
      </c>
      <c s="33">
        <v>0</v>
      </c>
      <c s="33">
        <f>ROUND(ROUND(H185,2)*ROUND(G185,3),2)</f>
      </c>
      <c s="31" t="s">
        <v>62</v>
      </c>
      <c r="O185">
        <f>(I185*21)/100</f>
      </c>
      <c t="s">
        <v>27</v>
      </c>
    </row>
    <row r="186" spans="1:5" ht="25.5">
      <c r="A186" s="34" t="s">
        <v>54</v>
      </c>
      <c r="E186" s="35" t="s">
        <v>554</v>
      </c>
    </row>
    <row r="187" spans="1:5" ht="76.5">
      <c r="A187" s="38" t="s">
        <v>56</v>
      </c>
      <c r="E187" s="37" t="s">
        <v>555</v>
      </c>
    </row>
    <row r="188" spans="1:16" ht="12.75">
      <c r="A188" s="24" t="s">
        <v>49</v>
      </c>
      <c s="29" t="s">
        <v>556</v>
      </c>
      <c s="29" t="s">
        <v>557</v>
      </c>
      <c s="24" t="s">
        <v>51</v>
      </c>
      <c s="30" t="s">
        <v>558</v>
      </c>
      <c s="31" t="s">
        <v>148</v>
      </c>
      <c s="32">
        <v>1.388</v>
      </c>
      <c s="33">
        <v>0</v>
      </c>
      <c s="33">
        <f>ROUND(ROUND(H188,2)*ROUND(G188,3),2)</f>
      </c>
      <c s="31" t="s">
        <v>135</v>
      </c>
      <c r="O188">
        <f>(I188*21)/100</f>
      </c>
      <c t="s">
        <v>27</v>
      </c>
    </row>
    <row r="189" spans="1:5" ht="25.5">
      <c r="A189" s="34" t="s">
        <v>54</v>
      </c>
      <c r="E189" s="35" t="s">
        <v>559</v>
      </c>
    </row>
    <row r="190" spans="1:5" ht="76.5">
      <c r="A190" s="36" t="s">
        <v>56</v>
      </c>
      <c r="E190" s="37" t="s">
        <v>560</v>
      </c>
    </row>
    <row r="191" spans="1:18" ht="12.75" customHeight="1">
      <c r="A191" s="6" t="s">
        <v>47</v>
      </c>
      <c s="6"/>
      <c s="41" t="s">
        <v>37</v>
      </c>
      <c s="6"/>
      <c s="27" t="s">
        <v>267</v>
      </c>
      <c s="6"/>
      <c s="6"/>
      <c s="6"/>
      <c s="42">
        <f>0+Q191</f>
      </c>
      <c s="6"/>
      <c r="O191">
        <f>0+R191</f>
      </c>
      <c r="Q191">
        <f>0+I192+I195+I198</f>
      </c>
      <c>
        <f>0+O192+O195+O198</f>
      </c>
    </row>
    <row r="192" spans="1:16" ht="12.75">
      <c r="A192" s="24" t="s">
        <v>49</v>
      </c>
      <c s="29" t="s">
        <v>561</v>
      </c>
      <c s="29" t="s">
        <v>283</v>
      </c>
      <c s="24" t="s">
        <v>51</v>
      </c>
      <c s="30" t="s">
        <v>284</v>
      </c>
      <c s="31" t="s">
        <v>195</v>
      </c>
      <c s="32">
        <v>60.176</v>
      </c>
      <c s="33">
        <v>0</v>
      </c>
      <c s="33">
        <f>ROUND(ROUND(H192,2)*ROUND(G192,3),2)</f>
      </c>
      <c s="31" t="s">
        <v>135</v>
      </c>
      <c r="O192">
        <f>(I192*21)/100</f>
      </c>
      <c t="s">
        <v>27</v>
      </c>
    </row>
    <row r="193" spans="1:5" ht="25.5">
      <c r="A193" s="34" t="s">
        <v>54</v>
      </c>
      <c r="E193" s="35" t="s">
        <v>562</v>
      </c>
    </row>
    <row r="194" spans="1:5" ht="51">
      <c r="A194" s="38" t="s">
        <v>56</v>
      </c>
      <c r="E194" s="37" t="s">
        <v>563</v>
      </c>
    </row>
    <row r="195" spans="1:16" ht="12.75">
      <c r="A195" s="24" t="s">
        <v>49</v>
      </c>
      <c s="29" t="s">
        <v>564</v>
      </c>
      <c s="29" t="s">
        <v>565</v>
      </c>
      <c s="24" t="s">
        <v>51</v>
      </c>
      <c s="30" t="s">
        <v>566</v>
      </c>
      <c s="31" t="s">
        <v>148</v>
      </c>
      <c s="32">
        <v>1.354</v>
      </c>
      <c s="33">
        <v>0</v>
      </c>
      <c s="33">
        <f>ROUND(ROUND(H195,2)*ROUND(G195,3),2)</f>
      </c>
      <c s="31" t="s">
        <v>135</v>
      </c>
      <c r="O195">
        <f>(I195*21)/100</f>
      </c>
      <c t="s">
        <v>27</v>
      </c>
    </row>
    <row r="196" spans="1:5" ht="25.5">
      <c r="A196" s="34" t="s">
        <v>54</v>
      </c>
      <c r="E196" s="35" t="s">
        <v>567</v>
      </c>
    </row>
    <row r="197" spans="1:5" ht="12.75">
      <c r="A197" s="38" t="s">
        <v>56</v>
      </c>
      <c r="E197" s="37" t="s">
        <v>568</v>
      </c>
    </row>
    <row r="198" spans="1:16" ht="12.75">
      <c r="A198" s="24" t="s">
        <v>49</v>
      </c>
      <c s="29" t="s">
        <v>569</v>
      </c>
      <c s="29" t="s">
        <v>570</v>
      </c>
      <c s="24" t="s">
        <v>51</v>
      </c>
      <c s="30" t="s">
        <v>571</v>
      </c>
      <c s="31" t="s">
        <v>195</v>
      </c>
      <c s="32">
        <v>30.088</v>
      </c>
      <c s="33">
        <v>0</v>
      </c>
      <c s="33">
        <f>ROUND(ROUND(H198,2)*ROUND(G198,3),2)</f>
      </c>
      <c s="31" t="s">
        <v>135</v>
      </c>
      <c r="O198">
        <f>(I198*21)/100</f>
      </c>
      <c t="s">
        <v>27</v>
      </c>
    </row>
    <row r="199" spans="1:5" ht="25.5">
      <c r="A199" s="34" t="s">
        <v>54</v>
      </c>
      <c r="E199" s="35" t="s">
        <v>572</v>
      </c>
    </row>
    <row r="200" spans="1:5" ht="12.75">
      <c r="A200" s="36" t="s">
        <v>56</v>
      </c>
      <c r="E200" s="37" t="s">
        <v>573</v>
      </c>
    </row>
    <row r="201" spans="1:18" ht="12.75" customHeight="1">
      <c r="A201" s="6" t="s">
        <v>47</v>
      </c>
      <c s="6"/>
      <c s="41" t="s">
        <v>72</v>
      </c>
      <c s="6"/>
      <c s="27" t="s">
        <v>574</v>
      </c>
      <c s="6"/>
      <c s="6"/>
      <c s="6"/>
      <c s="42">
        <f>0+Q201</f>
      </c>
      <c s="6"/>
      <c r="O201">
        <f>0+R201</f>
      </c>
      <c r="Q201">
        <f>0+I202+I205+I208+I211+I214+I217+I220+I223+I226</f>
      </c>
      <c>
        <f>0+O202+O205+O208+O211+O214+O217+O220+O223+O226</f>
      </c>
    </row>
    <row r="202" spans="1:16" ht="12.75">
      <c r="A202" s="24" t="s">
        <v>49</v>
      </c>
      <c s="29" t="s">
        <v>575</v>
      </c>
      <c s="29" t="s">
        <v>576</v>
      </c>
      <c s="24" t="s">
        <v>133</v>
      </c>
      <c s="30" t="s">
        <v>577</v>
      </c>
      <c s="31" t="s">
        <v>195</v>
      </c>
      <c s="32">
        <v>5.315</v>
      </c>
      <c s="33">
        <v>0</v>
      </c>
      <c s="33">
        <f>ROUND(ROUND(H202,2)*ROUND(G202,3),2)</f>
      </c>
      <c s="31" t="s">
        <v>135</v>
      </c>
      <c r="O202">
        <f>(I202*21)/100</f>
      </c>
      <c t="s">
        <v>27</v>
      </c>
    </row>
    <row r="203" spans="1:5" ht="25.5">
      <c r="A203" s="34" t="s">
        <v>54</v>
      </c>
      <c r="E203" s="35" t="s">
        <v>578</v>
      </c>
    </row>
    <row r="204" spans="1:5" ht="12.75">
      <c r="A204" s="38" t="s">
        <v>56</v>
      </c>
      <c r="E204" s="37" t="s">
        <v>579</v>
      </c>
    </row>
    <row r="205" spans="1:16" ht="12.75">
      <c r="A205" s="24" t="s">
        <v>49</v>
      </c>
      <c s="29" t="s">
        <v>580</v>
      </c>
      <c s="29" t="s">
        <v>576</v>
      </c>
      <c s="24" t="s">
        <v>137</v>
      </c>
      <c s="30" t="s">
        <v>577</v>
      </c>
      <c s="31" t="s">
        <v>195</v>
      </c>
      <c s="32">
        <v>3</v>
      </c>
      <c s="33">
        <v>0</v>
      </c>
      <c s="33">
        <f>ROUND(ROUND(H205,2)*ROUND(G205,3),2)</f>
      </c>
      <c s="31" t="s">
        <v>135</v>
      </c>
      <c r="O205">
        <f>(I205*21)/100</f>
      </c>
      <c t="s">
        <v>27</v>
      </c>
    </row>
    <row r="206" spans="1:5" ht="25.5">
      <c r="A206" s="34" t="s">
        <v>54</v>
      </c>
      <c r="E206" s="35" t="s">
        <v>581</v>
      </c>
    </row>
    <row r="207" spans="1:5" ht="12.75">
      <c r="A207" s="38" t="s">
        <v>56</v>
      </c>
      <c r="E207" s="37" t="s">
        <v>582</v>
      </c>
    </row>
    <row r="208" spans="1:16" ht="12.75">
      <c r="A208" s="24" t="s">
        <v>49</v>
      </c>
      <c s="29" t="s">
        <v>583</v>
      </c>
      <c s="29" t="s">
        <v>576</v>
      </c>
      <c s="24" t="s">
        <v>436</v>
      </c>
      <c s="30" t="s">
        <v>577</v>
      </c>
      <c s="31" t="s">
        <v>195</v>
      </c>
      <c s="32">
        <v>20.737</v>
      </c>
      <c s="33">
        <v>0</v>
      </c>
      <c s="33">
        <f>ROUND(ROUND(H208,2)*ROUND(G208,3),2)</f>
      </c>
      <c s="31" t="s">
        <v>135</v>
      </c>
      <c r="O208">
        <f>(I208*21)/100</f>
      </c>
      <c t="s">
        <v>27</v>
      </c>
    </row>
    <row r="209" spans="1:5" ht="12.75">
      <c r="A209" s="34" t="s">
        <v>54</v>
      </c>
      <c r="E209" s="35" t="s">
        <v>584</v>
      </c>
    </row>
    <row r="210" spans="1:5" ht="12.75">
      <c r="A210" s="38" t="s">
        <v>56</v>
      </c>
      <c r="E210" s="37" t="s">
        <v>585</v>
      </c>
    </row>
    <row r="211" spans="1:16" ht="12.75">
      <c r="A211" s="24" t="s">
        <v>49</v>
      </c>
      <c s="29" t="s">
        <v>586</v>
      </c>
      <c s="29" t="s">
        <v>587</v>
      </c>
      <c s="24" t="s">
        <v>51</v>
      </c>
      <c s="30" t="s">
        <v>588</v>
      </c>
      <c s="31" t="s">
        <v>195</v>
      </c>
      <c s="32">
        <v>82.904</v>
      </c>
      <c s="33">
        <v>0</v>
      </c>
      <c s="33">
        <f>ROUND(ROUND(H211,2)*ROUND(G211,3),2)</f>
      </c>
      <c s="31" t="s">
        <v>135</v>
      </c>
      <c r="O211">
        <f>(I211*21)/100</f>
      </c>
      <c t="s">
        <v>27</v>
      </c>
    </row>
    <row r="212" spans="1:5" ht="38.25">
      <c r="A212" s="34" t="s">
        <v>54</v>
      </c>
      <c r="E212" s="35" t="s">
        <v>589</v>
      </c>
    </row>
    <row r="213" spans="1:5" ht="63.75">
      <c r="A213" s="38" t="s">
        <v>56</v>
      </c>
      <c r="E213" s="37" t="s">
        <v>590</v>
      </c>
    </row>
    <row r="214" spans="1:16" ht="12.75">
      <c r="A214" s="24" t="s">
        <v>49</v>
      </c>
      <c s="29" t="s">
        <v>591</v>
      </c>
      <c s="29" t="s">
        <v>592</v>
      </c>
      <c s="24" t="s">
        <v>51</v>
      </c>
      <c s="30" t="s">
        <v>593</v>
      </c>
      <c s="31" t="s">
        <v>195</v>
      </c>
      <c s="32">
        <v>65.312</v>
      </c>
      <c s="33">
        <v>0</v>
      </c>
      <c s="33">
        <f>ROUND(ROUND(H214,2)*ROUND(G214,3),2)</f>
      </c>
      <c s="31"/>
      <c r="O214">
        <f>(I214*21)/100</f>
      </c>
      <c t="s">
        <v>27</v>
      </c>
    </row>
    <row r="215" spans="1:5" ht="12.75">
      <c r="A215" s="34" t="s">
        <v>54</v>
      </c>
      <c r="E215" s="35" t="s">
        <v>51</v>
      </c>
    </row>
    <row r="216" spans="1:5" ht="102">
      <c r="A216" s="38" t="s">
        <v>56</v>
      </c>
      <c r="E216" s="37" t="s">
        <v>594</v>
      </c>
    </row>
    <row r="217" spans="1:16" ht="12.75">
      <c r="A217" s="24" t="s">
        <v>49</v>
      </c>
      <c s="29" t="s">
        <v>595</v>
      </c>
      <c s="29" t="s">
        <v>596</v>
      </c>
      <c s="24" t="s">
        <v>51</v>
      </c>
      <c s="30" t="s">
        <v>597</v>
      </c>
      <c s="31" t="s">
        <v>195</v>
      </c>
      <c s="32">
        <v>13.237</v>
      </c>
      <c s="33">
        <v>0</v>
      </c>
      <c s="33">
        <f>ROUND(ROUND(H217,2)*ROUND(G217,3),2)</f>
      </c>
      <c s="31" t="s">
        <v>135</v>
      </c>
      <c r="O217">
        <f>(I217*21)/100</f>
      </c>
      <c t="s">
        <v>27</v>
      </c>
    </row>
    <row r="218" spans="1:5" ht="38.25">
      <c r="A218" s="34" t="s">
        <v>54</v>
      </c>
      <c r="E218" s="35" t="s">
        <v>598</v>
      </c>
    </row>
    <row r="219" spans="1:5" ht="51">
      <c r="A219" s="38" t="s">
        <v>56</v>
      </c>
      <c r="E219" s="37" t="s">
        <v>599</v>
      </c>
    </row>
    <row r="220" spans="1:16" ht="12.75">
      <c r="A220" s="24" t="s">
        <v>49</v>
      </c>
      <c s="29" t="s">
        <v>600</v>
      </c>
      <c s="29" t="s">
        <v>601</v>
      </c>
      <c s="24" t="s">
        <v>51</v>
      </c>
      <c s="30" t="s">
        <v>602</v>
      </c>
      <c s="31" t="s">
        <v>195</v>
      </c>
      <c s="32">
        <v>10</v>
      </c>
      <c s="33">
        <v>0</v>
      </c>
      <c s="33">
        <f>ROUND(ROUND(H220,2)*ROUND(G220,3),2)</f>
      </c>
      <c s="31" t="s">
        <v>135</v>
      </c>
      <c r="O220">
        <f>(I220*21)/100</f>
      </c>
      <c t="s">
        <v>27</v>
      </c>
    </row>
    <row r="221" spans="1:5" ht="38.25">
      <c r="A221" s="34" t="s">
        <v>54</v>
      </c>
      <c r="E221" s="35" t="s">
        <v>603</v>
      </c>
    </row>
    <row r="222" spans="1:5" ht="12.75">
      <c r="A222" s="38" t="s">
        <v>56</v>
      </c>
      <c r="E222" s="37" t="s">
        <v>604</v>
      </c>
    </row>
    <row r="223" spans="1:16" ht="12.75">
      <c r="A223" s="24" t="s">
        <v>49</v>
      </c>
      <c s="29" t="s">
        <v>605</v>
      </c>
      <c s="29" t="s">
        <v>606</v>
      </c>
      <c s="24" t="s">
        <v>51</v>
      </c>
      <c s="30" t="s">
        <v>607</v>
      </c>
      <c s="31" t="s">
        <v>195</v>
      </c>
      <c s="32">
        <v>7.351</v>
      </c>
      <c s="33">
        <v>0</v>
      </c>
      <c s="33">
        <f>ROUND(ROUND(H223,2)*ROUND(G223,3),2)</f>
      </c>
      <c s="31" t="s">
        <v>135</v>
      </c>
      <c r="O223">
        <f>(I223*21)/100</f>
      </c>
      <c t="s">
        <v>27</v>
      </c>
    </row>
    <row r="224" spans="1:5" ht="12.75">
      <c r="A224" s="34" t="s">
        <v>54</v>
      </c>
      <c r="E224" s="35" t="s">
        <v>51</v>
      </c>
    </row>
    <row r="225" spans="1:5" ht="127.5">
      <c r="A225" s="38" t="s">
        <v>56</v>
      </c>
      <c r="E225" s="37" t="s">
        <v>608</v>
      </c>
    </row>
    <row r="226" spans="1:16" ht="12.75">
      <c r="A226" s="24" t="s">
        <v>49</v>
      </c>
      <c s="29" t="s">
        <v>609</v>
      </c>
      <c s="29" t="s">
        <v>610</v>
      </c>
      <c s="24" t="s">
        <v>51</v>
      </c>
      <c s="30" t="s">
        <v>611</v>
      </c>
      <c s="31" t="s">
        <v>195</v>
      </c>
      <c s="32">
        <v>11.576</v>
      </c>
      <c s="33">
        <v>0</v>
      </c>
      <c s="33">
        <f>ROUND(ROUND(H226,2)*ROUND(G226,3),2)</f>
      </c>
      <c s="31" t="s">
        <v>135</v>
      </c>
      <c r="O226">
        <f>(I226*21)/100</f>
      </c>
      <c t="s">
        <v>27</v>
      </c>
    </row>
    <row r="227" spans="1:5" ht="12.75">
      <c r="A227" s="34" t="s">
        <v>54</v>
      </c>
      <c r="E227" s="35" t="s">
        <v>612</v>
      </c>
    </row>
    <row r="228" spans="1:5" ht="76.5">
      <c r="A228" s="36" t="s">
        <v>56</v>
      </c>
      <c r="E228" s="37" t="s">
        <v>613</v>
      </c>
    </row>
    <row r="229" spans="1:18" ht="12.75" customHeight="1">
      <c r="A229" s="6" t="s">
        <v>47</v>
      </c>
      <c s="6"/>
      <c s="41" t="s">
        <v>76</v>
      </c>
      <c s="6"/>
      <c s="27" t="s">
        <v>305</v>
      </c>
      <c s="6"/>
      <c s="6"/>
      <c s="6"/>
      <c s="42">
        <f>0+Q229</f>
      </c>
      <c s="6"/>
      <c r="O229">
        <f>0+R229</f>
      </c>
      <c r="Q229">
        <f>0+I230+I233+I236+I239+I242+I245+I248</f>
      </c>
      <c>
        <f>0+O230+O233+O236+O239+O242+O245+O248</f>
      </c>
    </row>
    <row r="230" spans="1:16" ht="12.75">
      <c r="A230" s="24" t="s">
        <v>49</v>
      </c>
      <c s="29" t="s">
        <v>614</v>
      </c>
      <c s="29" t="s">
        <v>615</v>
      </c>
      <c s="24" t="s">
        <v>51</v>
      </c>
      <c s="30" t="s">
        <v>616</v>
      </c>
      <c s="31" t="s">
        <v>162</v>
      </c>
      <c s="32">
        <v>2</v>
      </c>
      <c s="33">
        <v>0</v>
      </c>
      <c s="33">
        <f>ROUND(ROUND(H230,2)*ROUND(G230,3),2)</f>
      </c>
      <c s="31" t="s">
        <v>135</v>
      </c>
      <c r="O230">
        <f>(I230*21)/100</f>
      </c>
      <c t="s">
        <v>27</v>
      </c>
    </row>
    <row r="231" spans="1:5" ht="12.75">
      <c r="A231" s="34" t="s">
        <v>54</v>
      </c>
      <c r="E231" s="35" t="s">
        <v>51</v>
      </c>
    </row>
    <row r="232" spans="1:5" ht="25.5">
      <c r="A232" s="38" t="s">
        <v>56</v>
      </c>
      <c r="E232" s="37" t="s">
        <v>617</v>
      </c>
    </row>
    <row r="233" spans="1:16" ht="12.75">
      <c r="A233" s="24" t="s">
        <v>49</v>
      </c>
      <c s="29" t="s">
        <v>618</v>
      </c>
      <c s="29" t="s">
        <v>619</v>
      </c>
      <c s="24" t="s">
        <v>51</v>
      </c>
      <c s="30" t="s">
        <v>620</v>
      </c>
      <c s="31" t="s">
        <v>162</v>
      </c>
      <c s="32">
        <v>36.926</v>
      </c>
      <c s="33">
        <v>0</v>
      </c>
      <c s="33">
        <f>ROUND(ROUND(H233,2)*ROUND(G233,3),2)</f>
      </c>
      <c s="31" t="s">
        <v>135</v>
      </c>
      <c r="O233">
        <f>(I233*21)/100</f>
      </c>
      <c t="s">
        <v>27</v>
      </c>
    </row>
    <row r="234" spans="1:5" ht="25.5">
      <c r="A234" s="34" t="s">
        <v>54</v>
      </c>
      <c r="E234" s="35" t="s">
        <v>621</v>
      </c>
    </row>
    <row r="235" spans="1:5" ht="102">
      <c r="A235" s="38" t="s">
        <v>56</v>
      </c>
      <c r="E235" s="37" t="s">
        <v>622</v>
      </c>
    </row>
    <row r="236" spans="1:16" ht="12.75">
      <c r="A236" s="24" t="s">
        <v>49</v>
      </c>
      <c s="29" t="s">
        <v>623</v>
      </c>
      <c s="29" t="s">
        <v>624</v>
      </c>
      <c s="24" t="s">
        <v>51</v>
      </c>
      <c s="30" t="s">
        <v>625</v>
      </c>
      <c s="31" t="s">
        <v>162</v>
      </c>
      <c s="32">
        <v>1.86</v>
      </c>
      <c s="33">
        <v>0</v>
      </c>
      <c s="33">
        <f>ROUND(ROUND(H236,2)*ROUND(G236,3),2)</f>
      </c>
      <c s="31" t="s">
        <v>135</v>
      </c>
      <c r="O236">
        <f>(I236*21)/100</f>
      </c>
      <c t="s">
        <v>27</v>
      </c>
    </row>
    <row r="237" spans="1:5" ht="25.5">
      <c r="A237" s="34" t="s">
        <v>54</v>
      </c>
      <c r="E237" s="35" t="s">
        <v>626</v>
      </c>
    </row>
    <row r="238" spans="1:5" ht="12.75">
      <c r="A238" s="38" t="s">
        <v>56</v>
      </c>
      <c r="E238" s="37" t="s">
        <v>627</v>
      </c>
    </row>
    <row r="239" spans="1:16" ht="12.75">
      <c r="A239" s="24" t="s">
        <v>49</v>
      </c>
      <c s="29" t="s">
        <v>628</v>
      </c>
      <c s="29" t="s">
        <v>629</v>
      </c>
      <c s="24" t="s">
        <v>51</v>
      </c>
      <c s="30" t="s">
        <v>630</v>
      </c>
      <c s="31" t="s">
        <v>162</v>
      </c>
      <c s="32">
        <v>145.554</v>
      </c>
      <c s="33">
        <v>0</v>
      </c>
      <c s="33">
        <f>ROUND(ROUND(H239,2)*ROUND(G239,3),2)</f>
      </c>
      <c s="31" t="s">
        <v>135</v>
      </c>
      <c r="O239">
        <f>(I239*21)/100</f>
      </c>
      <c t="s">
        <v>27</v>
      </c>
    </row>
    <row r="240" spans="1:5" ht="12.75">
      <c r="A240" s="34" t="s">
        <v>54</v>
      </c>
      <c r="E240" s="35" t="s">
        <v>631</v>
      </c>
    </row>
    <row r="241" spans="1:5" ht="63.75">
      <c r="A241" s="38" t="s">
        <v>56</v>
      </c>
      <c r="E241" s="37" t="s">
        <v>632</v>
      </c>
    </row>
    <row r="242" spans="1:16" ht="12.75">
      <c r="A242" s="24" t="s">
        <v>49</v>
      </c>
      <c s="29" t="s">
        <v>633</v>
      </c>
      <c s="29" t="s">
        <v>634</v>
      </c>
      <c s="24" t="s">
        <v>51</v>
      </c>
      <c s="30" t="s">
        <v>635</v>
      </c>
      <c s="31" t="s">
        <v>162</v>
      </c>
      <c s="32">
        <v>24.259</v>
      </c>
      <c s="33">
        <v>0</v>
      </c>
      <c s="33">
        <f>ROUND(ROUND(H242,2)*ROUND(G242,3),2)</f>
      </c>
      <c s="31" t="s">
        <v>135</v>
      </c>
      <c r="O242">
        <f>(I242*21)/100</f>
      </c>
      <c t="s">
        <v>27</v>
      </c>
    </row>
    <row r="243" spans="1:5" ht="12.75">
      <c r="A243" s="34" t="s">
        <v>54</v>
      </c>
      <c r="E243" s="35" t="s">
        <v>636</v>
      </c>
    </row>
    <row r="244" spans="1:5" ht="12.75">
      <c r="A244" s="38" t="s">
        <v>56</v>
      </c>
      <c r="E244" s="37" t="s">
        <v>637</v>
      </c>
    </row>
    <row r="245" spans="1:16" ht="12.75">
      <c r="A245" s="24" t="s">
        <v>49</v>
      </c>
      <c s="29" t="s">
        <v>638</v>
      </c>
      <c s="29" t="s">
        <v>639</v>
      </c>
      <c s="24" t="s">
        <v>51</v>
      </c>
      <c s="30" t="s">
        <v>640</v>
      </c>
      <c s="31" t="s">
        <v>85</v>
      </c>
      <c s="32">
        <v>3</v>
      </c>
      <c s="33">
        <v>0</v>
      </c>
      <c s="33">
        <f>ROUND(ROUND(H245,2)*ROUND(G245,3),2)</f>
      </c>
      <c s="31" t="s">
        <v>135</v>
      </c>
      <c r="O245">
        <f>(I245*21)/100</f>
      </c>
      <c t="s">
        <v>27</v>
      </c>
    </row>
    <row r="246" spans="1:5" ht="12.75">
      <c r="A246" s="34" t="s">
        <v>54</v>
      </c>
      <c r="E246" s="35" t="s">
        <v>641</v>
      </c>
    </row>
    <row r="247" spans="1:5" ht="12.75">
      <c r="A247" s="38" t="s">
        <v>56</v>
      </c>
      <c r="E247" s="37" t="s">
        <v>642</v>
      </c>
    </row>
    <row r="248" spans="1:16" ht="12.75">
      <c r="A248" s="24" t="s">
        <v>49</v>
      </c>
      <c s="29" t="s">
        <v>643</v>
      </c>
      <c s="29" t="s">
        <v>644</v>
      </c>
      <c s="24" t="s">
        <v>51</v>
      </c>
      <c s="30" t="s">
        <v>645</v>
      </c>
      <c s="31" t="s">
        <v>85</v>
      </c>
      <c s="32">
        <v>6</v>
      </c>
      <c s="33">
        <v>0</v>
      </c>
      <c s="33">
        <f>ROUND(ROUND(H248,2)*ROUND(G248,3),2)</f>
      </c>
      <c s="31" t="s">
        <v>135</v>
      </c>
      <c r="O248">
        <f>(I248*21)/100</f>
      </c>
      <c t="s">
        <v>27</v>
      </c>
    </row>
    <row r="249" spans="1:5" ht="12.75">
      <c r="A249" s="34" t="s">
        <v>54</v>
      </c>
      <c r="E249" s="35" t="s">
        <v>646</v>
      </c>
    </row>
    <row r="250" spans="1:5" ht="12.75">
      <c r="A250" s="36" t="s">
        <v>56</v>
      </c>
      <c r="E250" s="37" t="s">
        <v>647</v>
      </c>
    </row>
    <row r="251" spans="1:18" ht="12.75" customHeight="1">
      <c r="A251" s="6" t="s">
        <v>47</v>
      </c>
      <c s="6"/>
      <c s="41" t="s">
        <v>42</v>
      </c>
      <c s="6"/>
      <c s="27" t="s">
        <v>159</v>
      </c>
      <c s="6"/>
      <c s="6"/>
      <c s="6"/>
      <c s="42">
        <f>0+Q251</f>
      </c>
      <c s="6"/>
      <c r="O251">
        <f>0+R251</f>
      </c>
      <c r="Q251">
        <f>0+I252+I255+I258+I261+I264+I267+I270+I273+I276+I279+I282+I285+I288+I291+I294+I297+I300+I303+I306</f>
      </c>
      <c>
        <f>0+O252+O255+O258+O261+O264+O267+O270+O273+O276+O279+O282+O285+O288+O291+O294+O297+O300+O303+O306</f>
      </c>
    </row>
    <row r="252" spans="1:16" ht="12.75">
      <c r="A252" s="24" t="s">
        <v>49</v>
      </c>
      <c s="29" t="s">
        <v>648</v>
      </c>
      <c s="29" t="s">
        <v>649</v>
      </c>
      <c s="24" t="s">
        <v>133</v>
      </c>
      <c s="30" t="s">
        <v>650</v>
      </c>
      <c s="31" t="s">
        <v>162</v>
      </c>
      <c s="32">
        <v>5.303</v>
      </c>
      <c s="33">
        <v>0</v>
      </c>
      <c s="33">
        <f>ROUND(ROUND(H252,2)*ROUND(G252,3),2)</f>
      </c>
      <c s="31"/>
      <c r="O252">
        <f>(I252*21)/100</f>
      </c>
      <c t="s">
        <v>27</v>
      </c>
    </row>
    <row r="253" spans="1:5" ht="25.5">
      <c r="A253" s="34" t="s">
        <v>54</v>
      </c>
      <c r="E253" s="35" t="s">
        <v>651</v>
      </c>
    </row>
    <row r="254" spans="1:5" ht="12.75">
      <c r="A254" s="38" t="s">
        <v>56</v>
      </c>
      <c r="E254" s="37" t="s">
        <v>652</v>
      </c>
    </row>
    <row r="255" spans="1:16" ht="12.75">
      <c r="A255" s="24" t="s">
        <v>49</v>
      </c>
      <c s="29" t="s">
        <v>653</v>
      </c>
      <c s="29" t="s">
        <v>649</v>
      </c>
      <c s="24" t="s">
        <v>137</v>
      </c>
      <c s="30" t="s">
        <v>650</v>
      </c>
      <c s="31" t="s">
        <v>162</v>
      </c>
      <c s="32">
        <v>11.476</v>
      </c>
      <c s="33">
        <v>0</v>
      </c>
      <c s="33">
        <f>ROUND(ROUND(H255,2)*ROUND(G255,3),2)</f>
      </c>
      <c s="31" t="s">
        <v>135</v>
      </c>
      <c r="O255">
        <f>(I255*21)/100</f>
      </c>
      <c t="s">
        <v>27</v>
      </c>
    </row>
    <row r="256" spans="1:5" ht="25.5">
      <c r="A256" s="34" t="s">
        <v>54</v>
      </c>
      <c r="E256" s="35" t="s">
        <v>654</v>
      </c>
    </row>
    <row r="257" spans="1:5" ht="12.75">
      <c r="A257" s="38" t="s">
        <v>56</v>
      </c>
      <c r="E257" s="37" t="s">
        <v>655</v>
      </c>
    </row>
    <row r="258" spans="1:16" ht="12.75">
      <c r="A258" s="24" t="s">
        <v>49</v>
      </c>
      <c s="29" t="s">
        <v>656</v>
      </c>
      <c s="29" t="s">
        <v>649</v>
      </c>
      <c s="24" t="s">
        <v>436</v>
      </c>
      <c s="30" t="s">
        <v>650</v>
      </c>
      <c s="31" t="s">
        <v>162</v>
      </c>
      <c s="32">
        <v>4.6</v>
      </c>
      <c s="33">
        <v>0</v>
      </c>
      <c s="33">
        <f>ROUND(ROUND(H258,2)*ROUND(G258,3),2)</f>
      </c>
      <c s="31"/>
      <c r="O258">
        <f>(I258*21)/100</f>
      </c>
      <c t="s">
        <v>27</v>
      </c>
    </row>
    <row r="259" spans="1:5" ht="25.5">
      <c r="A259" s="34" t="s">
        <v>54</v>
      </c>
      <c r="E259" s="35" t="s">
        <v>657</v>
      </c>
    </row>
    <row r="260" spans="1:5" ht="12.75">
      <c r="A260" s="38" t="s">
        <v>56</v>
      </c>
      <c r="E260" s="37" t="s">
        <v>658</v>
      </c>
    </row>
    <row r="261" spans="1:16" ht="12.75">
      <c r="A261" s="24" t="s">
        <v>49</v>
      </c>
      <c s="29" t="s">
        <v>659</v>
      </c>
      <c s="29" t="s">
        <v>649</v>
      </c>
      <c s="24" t="s">
        <v>660</v>
      </c>
      <c s="30" t="s">
        <v>650</v>
      </c>
      <c s="31" t="s">
        <v>162</v>
      </c>
      <c s="32">
        <v>3.995</v>
      </c>
      <c s="33">
        <v>0</v>
      </c>
      <c s="33">
        <f>ROUND(ROUND(H261,2)*ROUND(G261,3),2)</f>
      </c>
      <c s="31" t="s">
        <v>135</v>
      </c>
      <c r="O261">
        <f>(I261*21)/100</f>
      </c>
      <c t="s">
        <v>27</v>
      </c>
    </row>
    <row r="262" spans="1:5" ht="25.5">
      <c r="A262" s="34" t="s">
        <v>54</v>
      </c>
      <c r="E262" s="35" t="s">
        <v>661</v>
      </c>
    </row>
    <row r="263" spans="1:5" ht="12.75">
      <c r="A263" s="38" t="s">
        <v>56</v>
      </c>
      <c r="E263" s="37" t="s">
        <v>662</v>
      </c>
    </row>
    <row r="264" spans="1:16" ht="12.75">
      <c r="A264" s="24" t="s">
        <v>49</v>
      </c>
      <c s="29" t="s">
        <v>663</v>
      </c>
      <c s="29" t="s">
        <v>664</v>
      </c>
      <c s="24" t="s">
        <v>51</v>
      </c>
      <c s="30" t="s">
        <v>650</v>
      </c>
      <c s="31" t="s">
        <v>162</v>
      </c>
      <c s="32">
        <v>27.257</v>
      </c>
      <c s="33">
        <v>0</v>
      </c>
      <c s="33">
        <f>ROUND(ROUND(H264,2)*ROUND(G264,3),2)</f>
      </c>
      <c s="31"/>
      <c r="O264">
        <f>(I264*21)/100</f>
      </c>
      <c t="s">
        <v>27</v>
      </c>
    </row>
    <row r="265" spans="1:5" ht="38.25">
      <c r="A265" s="34" t="s">
        <v>54</v>
      </c>
      <c r="E265" s="35" t="s">
        <v>665</v>
      </c>
    </row>
    <row r="266" spans="1:5" ht="51">
      <c r="A266" s="38" t="s">
        <v>56</v>
      </c>
      <c r="E266" s="37" t="s">
        <v>666</v>
      </c>
    </row>
    <row r="267" spans="1:16" ht="12.75">
      <c r="A267" s="24" t="s">
        <v>49</v>
      </c>
      <c s="29" t="s">
        <v>667</v>
      </c>
      <c s="29" t="s">
        <v>668</v>
      </c>
      <c s="24" t="s">
        <v>51</v>
      </c>
      <c s="30" t="s">
        <v>669</v>
      </c>
      <c s="31" t="s">
        <v>85</v>
      </c>
      <c s="32">
        <v>6</v>
      </c>
      <c s="33">
        <v>0</v>
      </c>
      <c s="33">
        <f>ROUND(ROUND(H267,2)*ROUND(G267,3),2)</f>
      </c>
      <c s="31" t="s">
        <v>135</v>
      </c>
      <c r="O267">
        <f>(I267*21)/100</f>
      </c>
      <c t="s">
        <v>27</v>
      </c>
    </row>
    <row r="268" spans="1:5" ht="12.75">
      <c r="A268" s="34" t="s">
        <v>54</v>
      </c>
      <c r="E268" s="35" t="s">
        <v>51</v>
      </c>
    </row>
    <row r="269" spans="1:5" ht="25.5">
      <c r="A269" s="38" t="s">
        <v>56</v>
      </c>
      <c r="E269" s="37" t="s">
        <v>670</v>
      </c>
    </row>
    <row r="270" spans="1:16" ht="12.75">
      <c r="A270" s="24" t="s">
        <v>49</v>
      </c>
      <c s="29" t="s">
        <v>671</v>
      </c>
      <c s="29" t="s">
        <v>672</v>
      </c>
      <c s="24" t="s">
        <v>51</v>
      </c>
      <c s="30" t="s">
        <v>673</v>
      </c>
      <c s="31" t="s">
        <v>85</v>
      </c>
      <c s="32">
        <v>2</v>
      </c>
      <c s="33">
        <v>0</v>
      </c>
      <c s="33">
        <f>ROUND(ROUND(H270,2)*ROUND(G270,3),2)</f>
      </c>
      <c s="31" t="s">
        <v>135</v>
      </c>
      <c r="O270">
        <f>(I270*21)/100</f>
      </c>
      <c t="s">
        <v>27</v>
      </c>
    </row>
    <row r="271" spans="1:5" ht="25.5">
      <c r="A271" s="34" t="s">
        <v>54</v>
      </c>
      <c r="E271" s="35" t="s">
        <v>674</v>
      </c>
    </row>
    <row r="272" spans="1:5" ht="12.75">
      <c r="A272" s="38" t="s">
        <v>56</v>
      </c>
      <c r="E272" s="37" t="s">
        <v>172</v>
      </c>
    </row>
    <row r="273" spans="1:16" ht="12.75">
      <c r="A273" s="24" t="s">
        <v>49</v>
      </c>
      <c s="29" t="s">
        <v>675</v>
      </c>
      <c s="29" t="s">
        <v>676</v>
      </c>
      <c s="24" t="s">
        <v>51</v>
      </c>
      <c s="30" t="s">
        <v>677</v>
      </c>
      <c s="31" t="s">
        <v>162</v>
      </c>
      <c s="32">
        <v>16.7</v>
      </c>
      <c s="33">
        <v>0</v>
      </c>
      <c s="33">
        <f>ROUND(ROUND(H273,2)*ROUND(G273,3),2)</f>
      </c>
      <c s="31" t="s">
        <v>135</v>
      </c>
      <c r="O273">
        <f>(I273*21)/100</f>
      </c>
      <c t="s">
        <v>27</v>
      </c>
    </row>
    <row r="274" spans="1:5" ht="25.5">
      <c r="A274" s="34" t="s">
        <v>54</v>
      </c>
      <c r="E274" s="35" t="s">
        <v>678</v>
      </c>
    </row>
    <row r="275" spans="1:5" ht="12.75">
      <c r="A275" s="38" t="s">
        <v>56</v>
      </c>
      <c r="E275" s="37" t="s">
        <v>679</v>
      </c>
    </row>
    <row r="276" spans="1:16" ht="12.75">
      <c r="A276" s="24" t="s">
        <v>49</v>
      </c>
      <c s="29" t="s">
        <v>680</v>
      </c>
      <c s="29" t="s">
        <v>329</v>
      </c>
      <c s="24" t="s">
        <v>51</v>
      </c>
      <c s="30" t="s">
        <v>330</v>
      </c>
      <c s="31" t="s">
        <v>162</v>
      </c>
      <c s="32">
        <v>5</v>
      </c>
      <c s="33">
        <v>0</v>
      </c>
      <c s="33">
        <f>ROUND(ROUND(H276,2)*ROUND(G276,3),2)</f>
      </c>
      <c s="31" t="s">
        <v>135</v>
      </c>
      <c r="O276">
        <f>(I276*21)/100</f>
      </c>
      <c t="s">
        <v>27</v>
      </c>
    </row>
    <row r="277" spans="1:5" ht="25.5">
      <c r="A277" s="34" t="s">
        <v>54</v>
      </c>
      <c r="E277" s="35" t="s">
        <v>681</v>
      </c>
    </row>
    <row r="278" spans="1:5" ht="12.75">
      <c r="A278" s="38" t="s">
        <v>56</v>
      </c>
      <c r="E278" s="37" t="s">
        <v>682</v>
      </c>
    </row>
    <row r="279" spans="1:16" ht="12.75">
      <c r="A279" s="24" t="s">
        <v>49</v>
      </c>
      <c s="29" t="s">
        <v>683</v>
      </c>
      <c s="29" t="s">
        <v>684</v>
      </c>
      <c s="24" t="s">
        <v>51</v>
      </c>
      <c s="30" t="s">
        <v>685</v>
      </c>
      <c s="31" t="s">
        <v>162</v>
      </c>
      <c s="32">
        <v>26.491</v>
      </c>
      <c s="33">
        <v>0</v>
      </c>
      <c s="33">
        <f>ROUND(ROUND(H279,2)*ROUND(G279,3),2)</f>
      </c>
      <c s="31" t="s">
        <v>135</v>
      </c>
      <c r="O279">
        <f>(I279*21)/100</f>
      </c>
      <c t="s">
        <v>27</v>
      </c>
    </row>
    <row r="280" spans="1:5" ht="63.75">
      <c r="A280" s="34" t="s">
        <v>54</v>
      </c>
      <c r="E280" s="35" t="s">
        <v>686</v>
      </c>
    </row>
    <row r="281" spans="1:5" ht="51">
      <c r="A281" s="38" t="s">
        <v>56</v>
      </c>
      <c r="E281" s="37" t="s">
        <v>687</v>
      </c>
    </row>
    <row r="282" spans="1:16" ht="12.75">
      <c r="A282" s="24" t="s">
        <v>49</v>
      </c>
      <c s="29" t="s">
        <v>688</v>
      </c>
      <c s="29" t="s">
        <v>689</v>
      </c>
      <c s="24" t="s">
        <v>51</v>
      </c>
      <c s="30" t="s">
        <v>690</v>
      </c>
      <c s="31" t="s">
        <v>195</v>
      </c>
      <c s="32">
        <v>4.724</v>
      </c>
      <c s="33">
        <v>0</v>
      </c>
      <c s="33">
        <f>ROUND(ROUND(H282,2)*ROUND(G282,3),2)</f>
      </c>
      <c s="31" t="s">
        <v>135</v>
      </c>
      <c r="O282">
        <f>(I282*21)/100</f>
      </c>
      <c t="s">
        <v>27</v>
      </c>
    </row>
    <row r="283" spans="1:5" ht="25.5">
      <c r="A283" s="34" t="s">
        <v>54</v>
      </c>
      <c r="E283" s="35" t="s">
        <v>691</v>
      </c>
    </row>
    <row r="284" spans="1:5" ht="12.75">
      <c r="A284" s="38" t="s">
        <v>56</v>
      </c>
      <c r="E284" s="37" t="s">
        <v>692</v>
      </c>
    </row>
    <row r="285" spans="1:16" ht="12.75">
      <c r="A285" s="24" t="s">
        <v>49</v>
      </c>
      <c s="29" t="s">
        <v>693</v>
      </c>
      <c s="29" t="s">
        <v>342</v>
      </c>
      <c s="24" t="s">
        <v>133</v>
      </c>
      <c s="30" t="s">
        <v>343</v>
      </c>
      <c s="31" t="s">
        <v>162</v>
      </c>
      <c s="32">
        <v>13.674</v>
      </c>
      <c s="33">
        <v>0</v>
      </c>
      <c s="33">
        <f>ROUND(ROUND(H285,2)*ROUND(G285,3),2)</f>
      </c>
      <c s="31" t="s">
        <v>135</v>
      </c>
      <c r="O285">
        <f>(I285*21)/100</f>
      </c>
      <c t="s">
        <v>27</v>
      </c>
    </row>
    <row r="286" spans="1:5" ht="25.5">
      <c r="A286" s="34" t="s">
        <v>54</v>
      </c>
      <c r="E286" s="35" t="s">
        <v>694</v>
      </c>
    </row>
    <row r="287" spans="1:5" ht="25.5">
      <c r="A287" s="38" t="s">
        <v>56</v>
      </c>
      <c r="E287" s="37" t="s">
        <v>695</v>
      </c>
    </row>
    <row r="288" spans="1:16" ht="12.75">
      <c r="A288" s="24" t="s">
        <v>49</v>
      </c>
      <c s="29" t="s">
        <v>696</v>
      </c>
      <c s="29" t="s">
        <v>342</v>
      </c>
      <c s="24" t="s">
        <v>137</v>
      </c>
      <c s="30" t="s">
        <v>343</v>
      </c>
      <c s="31" t="s">
        <v>162</v>
      </c>
      <c s="32">
        <v>26.491</v>
      </c>
      <c s="33">
        <v>0</v>
      </c>
      <c s="33">
        <f>ROUND(ROUND(H288,2)*ROUND(G288,3),2)</f>
      </c>
      <c s="31" t="s">
        <v>135</v>
      </c>
      <c r="O288">
        <f>(I288*21)/100</f>
      </c>
      <c t="s">
        <v>27</v>
      </c>
    </row>
    <row r="289" spans="1:5" ht="25.5">
      <c r="A289" s="34" t="s">
        <v>54</v>
      </c>
      <c r="E289" s="35" t="s">
        <v>697</v>
      </c>
    </row>
    <row r="290" spans="1:5" ht="51">
      <c r="A290" s="38" t="s">
        <v>56</v>
      </c>
      <c r="E290" s="37" t="s">
        <v>687</v>
      </c>
    </row>
    <row r="291" spans="1:16" ht="12.75">
      <c r="A291" s="24" t="s">
        <v>49</v>
      </c>
      <c s="29" t="s">
        <v>698</v>
      </c>
      <c s="29" t="s">
        <v>699</v>
      </c>
      <c s="24" t="s">
        <v>133</v>
      </c>
      <c s="30" t="s">
        <v>700</v>
      </c>
      <c s="31" t="s">
        <v>162</v>
      </c>
      <c s="32">
        <v>38.514</v>
      </c>
      <c s="33">
        <v>0</v>
      </c>
      <c s="33">
        <f>ROUND(ROUND(H291,2)*ROUND(G291,3),2)</f>
      </c>
      <c s="31" t="s">
        <v>135</v>
      </c>
      <c r="O291">
        <f>(I291*21)/100</f>
      </c>
      <c t="s">
        <v>27</v>
      </c>
    </row>
    <row r="292" spans="1:5" ht="38.25">
      <c r="A292" s="34" t="s">
        <v>54</v>
      </c>
      <c r="E292" s="35" t="s">
        <v>701</v>
      </c>
    </row>
    <row r="293" spans="1:5" ht="76.5">
      <c r="A293" s="38" t="s">
        <v>56</v>
      </c>
      <c r="E293" s="37" t="s">
        <v>702</v>
      </c>
    </row>
    <row r="294" spans="1:16" ht="12.75">
      <c r="A294" s="24" t="s">
        <v>49</v>
      </c>
      <c s="29" t="s">
        <v>703</v>
      </c>
      <c s="29" t="s">
        <v>699</v>
      </c>
      <c s="24" t="s">
        <v>137</v>
      </c>
      <c s="30" t="s">
        <v>700</v>
      </c>
      <c s="31" t="s">
        <v>162</v>
      </c>
      <c s="32">
        <v>11.27</v>
      </c>
      <c s="33">
        <v>0</v>
      </c>
      <c s="33">
        <f>ROUND(ROUND(H294,2)*ROUND(G294,3),2)</f>
      </c>
      <c s="31" t="s">
        <v>135</v>
      </c>
      <c r="O294">
        <f>(I294*21)/100</f>
      </c>
      <c t="s">
        <v>27</v>
      </c>
    </row>
    <row r="295" spans="1:5" ht="12.75">
      <c r="A295" s="34" t="s">
        <v>54</v>
      </c>
      <c r="E295" s="35" t="s">
        <v>704</v>
      </c>
    </row>
    <row r="296" spans="1:5" ht="12.75">
      <c r="A296" s="38" t="s">
        <v>56</v>
      </c>
      <c r="E296" s="37" t="s">
        <v>705</v>
      </c>
    </row>
    <row r="297" spans="1:16" ht="12.75">
      <c r="A297" s="24" t="s">
        <v>49</v>
      </c>
      <c s="29" t="s">
        <v>706</v>
      </c>
      <c s="29" t="s">
        <v>707</v>
      </c>
      <c s="24" t="s">
        <v>51</v>
      </c>
      <c s="30" t="s">
        <v>708</v>
      </c>
      <c s="31" t="s">
        <v>148</v>
      </c>
      <c s="32">
        <v>0.024</v>
      </c>
      <c s="33">
        <v>0</v>
      </c>
      <c s="33">
        <f>ROUND(ROUND(H297,2)*ROUND(G297,3),2)</f>
      </c>
      <c s="31" t="s">
        <v>135</v>
      </c>
      <c r="O297">
        <f>(I297*21)/100</f>
      </c>
      <c t="s">
        <v>27</v>
      </c>
    </row>
    <row r="298" spans="1:5" ht="12.75">
      <c r="A298" s="34" t="s">
        <v>54</v>
      </c>
      <c r="E298" s="35" t="s">
        <v>709</v>
      </c>
    </row>
    <row r="299" spans="1:5" ht="12.75">
      <c r="A299" s="38" t="s">
        <v>56</v>
      </c>
      <c r="E299" s="37" t="s">
        <v>710</v>
      </c>
    </row>
    <row r="300" spans="1:16" ht="12.75">
      <c r="A300" s="24" t="s">
        <v>49</v>
      </c>
      <c s="29" t="s">
        <v>711</v>
      </c>
      <c s="29" t="s">
        <v>712</v>
      </c>
      <c s="24" t="s">
        <v>51</v>
      </c>
      <c s="30" t="s">
        <v>713</v>
      </c>
      <c s="31" t="s">
        <v>162</v>
      </c>
      <c s="32">
        <v>26.491</v>
      </c>
      <c s="33">
        <v>0</v>
      </c>
      <c s="33">
        <f>ROUND(ROUND(H300,2)*ROUND(G300,3),2)</f>
      </c>
      <c s="31" t="s">
        <v>135</v>
      </c>
      <c r="O300">
        <f>(I300*21)/100</f>
      </c>
      <c t="s">
        <v>27</v>
      </c>
    </row>
    <row r="301" spans="1:5" ht="12.75">
      <c r="A301" s="34" t="s">
        <v>54</v>
      </c>
      <c r="E301" s="35" t="s">
        <v>714</v>
      </c>
    </row>
    <row r="302" spans="1:5" ht="25.5">
      <c r="A302" s="38" t="s">
        <v>56</v>
      </c>
      <c r="E302" s="37" t="s">
        <v>715</v>
      </c>
    </row>
    <row r="303" spans="1:16" ht="12.75">
      <c r="A303" s="24" t="s">
        <v>49</v>
      </c>
      <c s="29" t="s">
        <v>716</v>
      </c>
      <c s="29" t="s">
        <v>717</v>
      </c>
      <c s="24" t="s">
        <v>51</v>
      </c>
      <c s="30" t="s">
        <v>718</v>
      </c>
      <c s="31" t="s">
        <v>85</v>
      </c>
      <c s="32">
        <v>1</v>
      </c>
      <c s="33">
        <v>0</v>
      </c>
      <c s="33">
        <f>ROUND(ROUND(H303,2)*ROUND(G303,3),2)</f>
      </c>
      <c s="31" t="s">
        <v>135</v>
      </c>
      <c r="O303">
        <f>(I303*21)/100</f>
      </c>
      <c t="s">
        <v>27</v>
      </c>
    </row>
    <row r="304" spans="1:5" ht="25.5">
      <c r="A304" s="34" t="s">
        <v>54</v>
      </c>
      <c r="E304" s="35" t="s">
        <v>719</v>
      </c>
    </row>
    <row r="305" spans="1:5" ht="12.75">
      <c r="A305" s="38" t="s">
        <v>56</v>
      </c>
      <c r="E305" s="37" t="s">
        <v>69</v>
      </c>
    </row>
    <row r="306" spans="1:16" ht="12.75">
      <c r="A306" s="24" t="s">
        <v>49</v>
      </c>
      <c s="29" t="s">
        <v>720</v>
      </c>
      <c s="29" t="s">
        <v>721</v>
      </c>
      <c s="24" t="s">
        <v>51</v>
      </c>
      <c s="30" t="s">
        <v>722</v>
      </c>
      <c s="31" t="s">
        <v>85</v>
      </c>
      <c s="32">
        <v>3</v>
      </c>
      <c s="33">
        <v>0</v>
      </c>
      <c s="33">
        <f>ROUND(ROUND(H306,2)*ROUND(G306,3),2)</f>
      </c>
      <c s="31" t="s">
        <v>135</v>
      </c>
      <c r="O306">
        <f>(I306*21)/100</f>
      </c>
      <c t="s">
        <v>27</v>
      </c>
    </row>
    <row r="307" spans="1:5" ht="25.5">
      <c r="A307" s="34" t="s">
        <v>54</v>
      </c>
      <c r="E307" s="35" t="s">
        <v>723</v>
      </c>
    </row>
    <row r="308" spans="1:5" ht="12.75">
      <c r="A308" s="36" t="s">
        <v>56</v>
      </c>
      <c r="E308" s="37" t="s">
        <v>642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0+O9+O19+O35+O42+O70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724</v>
      </c>
      <c s="39">
        <f>0+I9+I19+I35+I42+I70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724</v>
      </c>
      <c s="1"/>
      <c s="14" t="s">
        <v>725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724</v>
      </c>
      <c s="6"/>
      <c s="18" t="s">
        <v>725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</f>
      </c>
      <c>
        <f>0+O10+O13+O16</f>
      </c>
    </row>
    <row r="10" spans="1:16" ht="25.5">
      <c r="A10" s="24" t="s">
        <v>49</v>
      </c>
      <c s="29" t="s">
        <v>31</v>
      </c>
      <c s="29" t="s">
        <v>348</v>
      </c>
      <c s="24" t="s">
        <v>51</v>
      </c>
      <c s="30" t="s">
        <v>349</v>
      </c>
      <c s="31" t="s">
        <v>130</v>
      </c>
      <c s="32">
        <v>10</v>
      </c>
      <c s="33">
        <v>0</v>
      </c>
      <c s="33">
        <f>ROUND(ROUND(H10,2)*ROUND(G10,3),2)</f>
      </c>
      <c s="31" t="s">
        <v>135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2.75">
      <c r="A12" s="38" t="s">
        <v>56</v>
      </c>
      <c r="E12" s="37" t="s">
        <v>726</v>
      </c>
    </row>
    <row r="13" spans="1:16" ht="12.75">
      <c r="A13" s="24" t="s">
        <v>49</v>
      </c>
      <c s="29" t="s">
        <v>27</v>
      </c>
      <c s="29" t="s">
        <v>727</v>
      </c>
      <c s="24" t="s">
        <v>133</v>
      </c>
      <c s="30" t="s">
        <v>728</v>
      </c>
      <c s="31" t="s">
        <v>363</v>
      </c>
      <c s="32">
        <v>25</v>
      </c>
      <c s="33">
        <v>0</v>
      </c>
      <c s="33">
        <f>ROUND(ROUND(H13,2)*ROUND(G13,3),2)</f>
      </c>
      <c s="31" t="s">
        <v>135</v>
      </c>
      <c r="O13">
        <f>(I13*21)/100</f>
      </c>
      <c t="s">
        <v>27</v>
      </c>
    </row>
    <row r="14" spans="1:5" ht="25.5">
      <c r="A14" s="34" t="s">
        <v>54</v>
      </c>
      <c r="E14" s="35" t="s">
        <v>729</v>
      </c>
    </row>
    <row r="15" spans="1:5" ht="12.75">
      <c r="A15" s="38" t="s">
        <v>56</v>
      </c>
      <c r="E15" s="37" t="s">
        <v>730</v>
      </c>
    </row>
    <row r="16" spans="1:16" ht="12.75">
      <c r="A16" s="24" t="s">
        <v>49</v>
      </c>
      <c s="29" t="s">
        <v>26</v>
      </c>
      <c s="29" t="s">
        <v>727</v>
      </c>
      <c s="24" t="s">
        <v>137</v>
      </c>
      <c s="30" t="s">
        <v>728</v>
      </c>
      <c s="31" t="s">
        <v>363</v>
      </c>
      <c s="32">
        <v>30</v>
      </c>
      <c s="33">
        <v>0</v>
      </c>
      <c s="33">
        <f>ROUND(ROUND(H16,2)*ROUND(G16,3),2)</f>
      </c>
      <c s="31" t="s">
        <v>135</v>
      </c>
      <c r="O16">
        <f>(I16*21)/100</f>
      </c>
      <c t="s">
        <v>27</v>
      </c>
    </row>
    <row r="17" spans="1:5" ht="51">
      <c r="A17" s="34" t="s">
        <v>54</v>
      </c>
      <c r="E17" s="35" t="s">
        <v>731</v>
      </c>
    </row>
    <row r="18" spans="1:5" ht="12.75">
      <c r="A18" s="36" t="s">
        <v>56</v>
      </c>
      <c r="E18" s="37" t="s">
        <v>732</v>
      </c>
    </row>
    <row r="19" spans="1:18" ht="12.75" customHeight="1">
      <c r="A19" s="6" t="s">
        <v>47</v>
      </c>
      <c s="6"/>
      <c s="41" t="s">
        <v>31</v>
      </c>
      <c s="6"/>
      <c s="27" t="s">
        <v>145</v>
      </c>
      <c s="6"/>
      <c s="6"/>
      <c s="6"/>
      <c s="42">
        <f>0+Q19</f>
      </c>
      <c s="6"/>
      <c r="O19">
        <f>0+R19</f>
      </c>
      <c r="Q19">
        <f>0+I20+I23+I26+I29+I32</f>
      </c>
      <c>
        <f>0+O20+O23+O26+O29+O32</f>
      </c>
    </row>
    <row r="20" spans="1:16" ht="12.75">
      <c r="A20" s="24" t="s">
        <v>49</v>
      </c>
      <c s="29" t="s">
        <v>35</v>
      </c>
      <c s="29" t="s">
        <v>733</v>
      </c>
      <c s="24" t="s">
        <v>51</v>
      </c>
      <c s="30" t="s">
        <v>734</v>
      </c>
      <c s="31" t="s">
        <v>148</v>
      </c>
      <c s="32">
        <v>5</v>
      </c>
      <c s="33">
        <v>0</v>
      </c>
      <c s="33">
        <f>ROUND(ROUND(H20,2)*ROUND(G20,3),2)</f>
      </c>
      <c s="31" t="s">
        <v>135</v>
      </c>
      <c r="O20">
        <f>(I20*21)/100</f>
      </c>
      <c t="s">
        <v>27</v>
      </c>
    </row>
    <row r="21" spans="1:5" ht="25.5">
      <c r="A21" s="34" t="s">
        <v>54</v>
      </c>
      <c r="E21" s="35" t="s">
        <v>735</v>
      </c>
    </row>
    <row r="22" spans="1:5" ht="12.75">
      <c r="A22" s="38" t="s">
        <v>56</v>
      </c>
      <c r="E22" s="37" t="s">
        <v>736</v>
      </c>
    </row>
    <row r="23" spans="1:16" ht="12.75">
      <c r="A23" s="24" t="s">
        <v>49</v>
      </c>
      <c s="29" t="s">
        <v>37</v>
      </c>
      <c s="29" t="s">
        <v>737</v>
      </c>
      <c s="24" t="s">
        <v>51</v>
      </c>
      <c s="30" t="s">
        <v>738</v>
      </c>
      <c s="31" t="s">
        <v>148</v>
      </c>
      <c s="32">
        <v>12</v>
      </c>
      <c s="33">
        <v>0</v>
      </c>
      <c s="33">
        <f>ROUND(ROUND(H23,2)*ROUND(G23,3),2)</f>
      </c>
      <c s="31" t="s">
        <v>135</v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12.75">
      <c r="A25" s="38" t="s">
        <v>56</v>
      </c>
      <c r="E25" s="37" t="s">
        <v>739</v>
      </c>
    </row>
    <row r="26" spans="1:16" ht="12.75">
      <c r="A26" s="24" t="s">
        <v>49</v>
      </c>
      <c s="29" t="s">
        <v>39</v>
      </c>
      <c s="29" t="s">
        <v>231</v>
      </c>
      <c s="24" t="s">
        <v>51</v>
      </c>
      <c s="30" t="s">
        <v>232</v>
      </c>
      <c s="31" t="s">
        <v>148</v>
      </c>
      <c s="32">
        <v>5</v>
      </c>
      <c s="33">
        <v>0</v>
      </c>
      <c s="33">
        <f>ROUND(ROUND(H26,2)*ROUND(G26,3),2)</f>
      </c>
      <c s="31" t="s">
        <v>135</v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12.75">
      <c r="A28" s="38" t="s">
        <v>56</v>
      </c>
      <c r="E28" s="37" t="s">
        <v>740</v>
      </c>
    </row>
    <row r="29" spans="1:16" ht="12.75">
      <c r="A29" s="24" t="s">
        <v>49</v>
      </c>
      <c s="29" t="s">
        <v>72</v>
      </c>
      <c s="29" t="s">
        <v>234</v>
      </c>
      <c s="24" t="s">
        <v>51</v>
      </c>
      <c s="30" t="s">
        <v>235</v>
      </c>
      <c s="31" t="s">
        <v>148</v>
      </c>
      <c s="32">
        <v>20</v>
      </c>
      <c s="33">
        <v>0</v>
      </c>
      <c s="33">
        <f>ROUND(ROUND(H29,2)*ROUND(G29,3),2)</f>
      </c>
      <c s="31" t="s">
        <v>135</v>
      </c>
      <c r="O29">
        <f>(I29*21)/100</f>
      </c>
      <c t="s">
        <v>27</v>
      </c>
    </row>
    <row r="30" spans="1:5" ht="12.75">
      <c r="A30" s="34" t="s">
        <v>54</v>
      </c>
      <c r="E30" s="35" t="s">
        <v>51</v>
      </c>
    </row>
    <row r="31" spans="1:5" ht="38.25">
      <c r="A31" s="38" t="s">
        <v>56</v>
      </c>
      <c r="E31" s="37" t="s">
        <v>741</v>
      </c>
    </row>
    <row r="32" spans="1:16" ht="12.75">
      <c r="A32" s="24" t="s">
        <v>49</v>
      </c>
      <c s="29" t="s">
        <v>76</v>
      </c>
      <c s="29" t="s">
        <v>238</v>
      </c>
      <c s="24" t="s">
        <v>51</v>
      </c>
      <c s="30" t="s">
        <v>239</v>
      </c>
      <c s="31" t="s">
        <v>148</v>
      </c>
      <c s="32">
        <v>5</v>
      </c>
      <c s="33">
        <v>0</v>
      </c>
      <c s="33">
        <f>ROUND(ROUND(H32,2)*ROUND(G32,3),2)</f>
      </c>
      <c s="31" t="s">
        <v>135</v>
      </c>
      <c r="O32">
        <f>(I32*21)/100</f>
      </c>
      <c t="s">
        <v>27</v>
      </c>
    </row>
    <row r="33" spans="1:5" ht="12.75">
      <c r="A33" s="34" t="s">
        <v>54</v>
      </c>
      <c r="E33" s="35" t="s">
        <v>742</v>
      </c>
    </row>
    <row r="34" spans="1:5" ht="12.75">
      <c r="A34" s="36" t="s">
        <v>56</v>
      </c>
      <c r="E34" s="37" t="s">
        <v>736</v>
      </c>
    </row>
    <row r="35" spans="1:18" ht="12.75" customHeight="1">
      <c r="A35" s="6" t="s">
        <v>47</v>
      </c>
      <c s="6"/>
      <c s="41" t="s">
        <v>72</v>
      </c>
      <c s="6"/>
      <c s="27" t="s">
        <v>574</v>
      </c>
      <c s="6"/>
      <c s="6"/>
      <c s="6"/>
      <c s="42">
        <f>0+Q35</f>
      </c>
      <c s="6"/>
      <c r="O35">
        <f>0+R35</f>
      </c>
      <c r="Q35">
        <f>0+I36+I39</f>
      </c>
      <c>
        <f>0+O36+O39</f>
      </c>
    </row>
    <row r="36" spans="1:16" ht="12.75">
      <c r="A36" s="24" t="s">
        <v>49</v>
      </c>
      <c s="29" t="s">
        <v>42</v>
      </c>
      <c s="29" t="s">
        <v>743</v>
      </c>
      <c s="24" t="s">
        <v>51</v>
      </c>
      <c s="30" t="s">
        <v>744</v>
      </c>
      <c s="31" t="s">
        <v>195</v>
      </c>
      <c s="32">
        <v>40.343</v>
      </c>
      <c s="33">
        <v>0</v>
      </c>
      <c s="33">
        <f>ROUND(ROUND(H36,2)*ROUND(G36,3),2)</f>
      </c>
      <c s="31" t="s">
        <v>135</v>
      </c>
      <c r="O36">
        <f>(I36*21)/100</f>
      </c>
      <c t="s">
        <v>27</v>
      </c>
    </row>
    <row r="37" spans="1:5" ht="12.75">
      <c r="A37" s="34" t="s">
        <v>54</v>
      </c>
      <c r="E37" s="35" t="s">
        <v>745</v>
      </c>
    </row>
    <row r="38" spans="1:5" ht="51">
      <c r="A38" s="38" t="s">
        <v>56</v>
      </c>
      <c r="E38" s="37" t="s">
        <v>746</v>
      </c>
    </row>
    <row r="39" spans="1:16" ht="12.75">
      <c r="A39" s="24" t="s">
        <v>49</v>
      </c>
      <c s="29" t="s">
        <v>44</v>
      </c>
      <c s="29" t="s">
        <v>747</v>
      </c>
      <c s="24" t="s">
        <v>51</v>
      </c>
      <c s="30" t="s">
        <v>748</v>
      </c>
      <c s="31" t="s">
        <v>195</v>
      </c>
      <c s="32">
        <v>40.343</v>
      </c>
      <c s="33">
        <v>0</v>
      </c>
      <c s="33">
        <f>ROUND(ROUND(H39,2)*ROUND(G39,3),2)</f>
      </c>
      <c s="31" t="s">
        <v>135</v>
      </c>
      <c r="O39">
        <f>(I39*21)/100</f>
      </c>
      <c t="s">
        <v>27</v>
      </c>
    </row>
    <row r="40" spans="1:5" ht="12.75">
      <c r="A40" s="34" t="s">
        <v>54</v>
      </c>
      <c r="E40" s="35" t="s">
        <v>749</v>
      </c>
    </row>
    <row r="41" spans="1:5" ht="51">
      <c r="A41" s="36" t="s">
        <v>56</v>
      </c>
      <c r="E41" s="37" t="s">
        <v>750</v>
      </c>
    </row>
    <row r="42" spans="1:18" ht="12.75" customHeight="1">
      <c r="A42" s="6" t="s">
        <v>47</v>
      </c>
      <c s="6"/>
      <c s="41" t="s">
        <v>76</v>
      </c>
      <c s="6"/>
      <c s="27" t="s">
        <v>305</v>
      </c>
      <c s="6"/>
      <c s="6"/>
      <c s="6"/>
      <c s="42">
        <f>0+Q42</f>
      </c>
      <c s="6"/>
      <c r="O42">
        <f>0+R42</f>
      </c>
      <c r="Q42">
        <f>0+I43+I46+I49+I52+I55+I58+I61+I64+I67</f>
      </c>
      <c>
        <f>0+O43+O46+O49+O52+O55+O58+O61+O64+O67</f>
      </c>
    </row>
    <row r="43" spans="1:16" ht="12.75">
      <c r="A43" s="24" t="s">
        <v>49</v>
      </c>
      <c s="29" t="s">
        <v>46</v>
      </c>
      <c s="29" t="s">
        <v>751</v>
      </c>
      <c s="24" t="s">
        <v>133</v>
      </c>
      <c s="30" t="s">
        <v>752</v>
      </c>
      <c s="31" t="s">
        <v>162</v>
      </c>
      <c s="32">
        <v>26</v>
      </c>
      <c s="33">
        <v>0</v>
      </c>
      <c s="33">
        <f>ROUND(ROUND(H43,2)*ROUND(G43,3),2)</f>
      </c>
      <c s="31" t="s">
        <v>135</v>
      </c>
      <c r="O43">
        <f>(I43*21)/100</f>
      </c>
      <c t="s">
        <v>27</v>
      </c>
    </row>
    <row r="44" spans="1:5" ht="25.5">
      <c r="A44" s="34" t="s">
        <v>54</v>
      </c>
      <c r="E44" s="35" t="s">
        <v>753</v>
      </c>
    </row>
    <row r="45" spans="1:5" ht="12.75">
      <c r="A45" s="38" t="s">
        <v>56</v>
      </c>
      <c r="E45" s="37" t="s">
        <v>754</v>
      </c>
    </row>
    <row r="46" spans="1:16" ht="12.75">
      <c r="A46" s="24" t="s">
        <v>49</v>
      </c>
      <c s="29" t="s">
        <v>90</v>
      </c>
      <c s="29" t="s">
        <v>751</v>
      </c>
      <c s="24" t="s">
        <v>137</v>
      </c>
      <c s="30" t="s">
        <v>752</v>
      </c>
      <c s="31" t="s">
        <v>162</v>
      </c>
      <c s="32">
        <v>30</v>
      </c>
      <c s="33">
        <v>0</v>
      </c>
      <c s="33">
        <f>ROUND(ROUND(H46,2)*ROUND(G46,3),2)</f>
      </c>
      <c s="31" t="s">
        <v>135</v>
      </c>
      <c r="O46">
        <f>(I46*21)/100</f>
      </c>
      <c t="s">
        <v>27</v>
      </c>
    </row>
    <row r="47" spans="1:5" ht="12.75">
      <c r="A47" s="34" t="s">
        <v>54</v>
      </c>
      <c r="E47" s="35" t="s">
        <v>51</v>
      </c>
    </row>
    <row r="48" spans="1:5" ht="12.75">
      <c r="A48" s="38" t="s">
        <v>56</v>
      </c>
      <c r="E48" s="37" t="s">
        <v>755</v>
      </c>
    </row>
    <row r="49" spans="1:16" ht="12.75">
      <c r="A49" s="24" t="s">
        <v>49</v>
      </c>
      <c s="29" t="s">
        <v>94</v>
      </c>
      <c s="29" t="s">
        <v>756</v>
      </c>
      <c s="24" t="s">
        <v>51</v>
      </c>
      <c s="30" t="s">
        <v>757</v>
      </c>
      <c s="31" t="s">
        <v>85</v>
      </c>
      <c s="32">
        <v>2</v>
      </c>
      <c s="33">
        <v>0</v>
      </c>
      <c s="33">
        <f>ROUND(ROUND(H49,2)*ROUND(G49,3),2)</f>
      </c>
      <c s="31" t="s">
        <v>135</v>
      </c>
      <c r="O49">
        <f>(I49*21)/100</f>
      </c>
      <c t="s">
        <v>27</v>
      </c>
    </row>
    <row r="50" spans="1:5" ht="38.25">
      <c r="A50" s="34" t="s">
        <v>54</v>
      </c>
      <c r="E50" s="35" t="s">
        <v>758</v>
      </c>
    </row>
    <row r="51" spans="1:5" ht="12.75">
      <c r="A51" s="38" t="s">
        <v>56</v>
      </c>
      <c r="E51" s="37" t="s">
        <v>759</v>
      </c>
    </row>
    <row r="52" spans="1:16" ht="12.75">
      <c r="A52" s="24" t="s">
        <v>49</v>
      </c>
      <c s="29" t="s">
        <v>98</v>
      </c>
      <c s="29" t="s">
        <v>760</v>
      </c>
      <c s="24" t="s">
        <v>51</v>
      </c>
      <c s="30" t="s">
        <v>761</v>
      </c>
      <c s="31" t="s">
        <v>85</v>
      </c>
      <c s="32">
        <v>2</v>
      </c>
      <c s="33">
        <v>0</v>
      </c>
      <c s="33">
        <f>ROUND(ROUND(H52,2)*ROUND(G52,3),2)</f>
      </c>
      <c s="31" t="s">
        <v>135</v>
      </c>
      <c r="O52">
        <f>(I52*21)/100</f>
      </c>
      <c t="s">
        <v>27</v>
      </c>
    </row>
    <row r="53" spans="1:5" ht="38.25">
      <c r="A53" s="34" t="s">
        <v>54</v>
      </c>
      <c r="E53" s="35" t="s">
        <v>762</v>
      </c>
    </row>
    <row r="54" spans="1:5" ht="12.75">
      <c r="A54" s="38" t="s">
        <v>56</v>
      </c>
      <c r="E54" s="37" t="s">
        <v>759</v>
      </c>
    </row>
    <row r="55" spans="1:16" ht="12.75">
      <c r="A55" s="24" t="s">
        <v>49</v>
      </c>
      <c s="29" t="s">
        <v>101</v>
      </c>
      <c s="29" t="s">
        <v>763</v>
      </c>
      <c s="24" t="s">
        <v>51</v>
      </c>
      <c s="30" t="s">
        <v>764</v>
      </c>
      <c s="31" t="s">
        <v>148</v>
      </c>
      <c s="32">
        <v>2</v>
      </c>
      <c s="33">
        <v>0</v>
      </c>
      <c s="33">
        <f>ROUND(ROUND(H55,2)*ROUND(G55,3),2)</f>
      </c>
      <c s="31" t="s">
        <v>135</v>
      </c>
      <c r="O55">
        <f>(I55*21)/100</f>
      </c>
      <c t="s">
        <v>27</v>
      </c>
    </row>
    <row r="56" spans="1:5" ht="25.5">
      <c r="A56" s="34" t="s">
        <v>54</v>
      </c>
      <c r="E56" s="35" t="s">
        <v>765</v>
      </c>
    </row>
    <row r="57" spans="1:5" ht="12.75">
      <c r="A57" s="38" t="s">
        <v>56</v>
      </c>
      <c r="E57" s="37" t="s">
        <v>766</v>
      </c>
    </row>
    <row r="58" spans="1:16" ht="12.75">
      <c r="A58" s="24" t="s">
        <v>49</v>
      </c>
      <c s="29" t="s">
        <v>105</v>
      </c>
      <c s="29" t="s">
        <v>767</v>
      </c>
      <c s="24" t="s">
        <v>51</v>
      </c>
      <c s="30" t="s">
        <v>768</v>
      </c>
      <c s="31" t="s">
        <v>423</v>
      </c>
      <c s="32">
        <v>28.5</v>
      </c>
      <c s="33">
        <v>0</v>
      </c>
      <c s="33">
        <f>ROUND(ROUND(H58,2)*ROUND(G58,3),2)</f>
      </c>
      <c s="31" t="s">
        <v>135</v>
      </c>
      <c r="O58">
        <f>(I58*21)/100</f>
      </c>
      <c t="s">
        <v>27</v>
      </c>
    </row>
    <row r="59" spans="1:5" ht="25.5">
      <c r="A59" s="34" t="s">
        <v>54</v>
      </c>
      <c r="E59" s="35" t="s">
        <v>769</v>
      </c>
    </row>
    <row r="60" spans="1:5" ht="76.5">
      <c r="A60" s="38" t="s">
        <v>56</v>
      </c>
      <c r="E60" s="37" t="s">
        <v>770</v>
      </c>
    </row>
    <row r="61" spans="1:16" ht="12.75">
      <c r="A61" s="24" t="s">
        <v>49</v>
      </c>
      <c s="29" t="s">
        <v>109</v>
      </c>
      <c s="29" t="s">
        <v>771</v>
      </c>
      <c s="24" t="s">
        <v>51</v>
      </c>
      <c s="30" t="s">
        <v>772</v>
      </c>
      <c s="31" t="s">
        <v>162</v>
      </c>
      <c s="32">
        <v>56</v>
      </c>
      <c s="33">
        <v>0</v>
      </c>
      <c s="33">
        <f>ROUND(ROUND(H61,2)*ROUND(G61,3),2)</f>
      </c>
      <c s="31" t="s">
        <v>135</v>
      </c>
      <c r="O61">
        <f>(I61*21)/100</f>
      </c>
      <c t="s">
        <v>27</v>
      </c>
    </row>
    <row r="62" spans="1:5" ht="25.5">
      <c r="A62" s="34" t="s">
        <v>54</v>
      </c>
      <c r="E62" s="35" t="s">
        <v>773</v>
      </c>
    </row>
    <row r="63" spans="1:5" ht="51">
      <c r="A63" s="38" t="s">
        <v>56</v>
      </c>
      <c r="E63" s="37" t="s">
        <v>774</v>
      </c>
    </row>
    <row r="64" spans="1:16" ht="12.75">
      <c r="A64" s="24" t="s">
        <v>49</v>
      </c>
      <c s="29" t="s">
        <v>113</v>
      </c>
      <c s="29" t="s">
        <v>775</v>
      </c>
      <c s="24" t="s">
        <v>51</v>
      </c>
      <c s="30" t="s">
        <v>776</v>
      </c>
      <c s="31" t="s">
        <v>162</v>
      </c>
      <c s="32">
        <v>56</v>
      </c>
      <c s="33">
        <v>0</v>
      </c>
      <c s="33">
        <f>ROUND(ROUND(H64,2)*ROUND(G64,3),2)</f>
      </c>
      <c s="31" t="s">
        <v>135</v>
      </c>
      <c r="O64">
        <f>(I64*21)/100</f>
      </c>
      <c t="s">
        <v>27</v>
      </c>
    </row>
    <row r="65" spans="1:5" ht="25.5">
      <c r="A65" s="34" t="s">
        <v>54</v>
      </c>
      <c r="E65" s="35" t="s">
        <v>777</v>
      </c>
    </row>
    <row r="66" spans="1:5" ht="51">
      <c r="A66" s="38" t="s">
        <v>56</v>
      </c>
      <c r="E66" s="37" t="s">
        <v>774</v>
      </c>
    </row>
    <row r="67" spans="1:16" ht="12.75">
      <c r="A67" s="24" t="s">
        <v>49</v>
      </c>
      <c s="29" t="s">
        <v>118</v>
      </c>
      <c s="29" t="s">
        <v>778</v>
      </c>
      <c s="24" t="s">
        <v>51</v>
      </c>
      <c s="30" t="s">
        <v>779</v>
      </c>
      <c s="31" t="s">
        <v>85</v>
      </c>
      <c s="32">
        <v>4</v>
      </c>
      <c s="33">
        <v>0</v>
      </c>
      <c s="33">
        <f>ROUND(ROUND(H67,2)*ROUND(G67,3),2)</f>
      </c>
      <c s="31" t="s">
        <v>135</v>
      </c>
      <c r="O67">
        <f>(I67*21)/100</f>
      </c>
      <c t="s">
        <v>27</v>
      </c>
    </row>
    <row r="68" spans="1:5" ht="12.75">
      <c r="A68" s="34" t="s">
        <v>54</v>
      </c>
      <c r="E68" s="35" t="s">
        <v>51</v>
      </c>
    </row>
    <row r="69" spans="1:5" ht="51">
      <c r="A69" s="36" t="s">
        <v>56</v>
      </c>
      <c r="E69" s="37" t="s">
        <v>780</v>
      </c>
    </row>
    <row r="70" spans="1:18" ht="12.75" customHeight="1">
      <c r="A70" s="6" t="s">
        <v>47</v>
      </c>
      <c s="6"/>
      <c s="41" t="s">
        <v>42</v>
      </c>
      <c s="6"/>
      <c s="27" t="s">
        <v>159</v>
      </c>
      <c s="6"/>
      <c s="6"/>
      <c s="6"/>
      <c s="42">
        <f>0+Q70</f>
      </c>
      <c s="6"/>
      <c r="O70">
        <f>0+R70</f>
      </c>
      <c r="Q70">
        <f>0+I71+I74+I77+I80+I83+I86</f>
      </c>
      <c>
        <f>0+O71+O74+O77+O80+O83+O86</f>
      </c>
    </row>
    <row r="71" spans="1:16" ht="12.75">
      <c r="A71" s="24" t="s">
        <v>49</v>
      </c>
      <c s="29" t="s">
        <v>122</v>
      </c>
      <c s="29" t="s">
        <v>781</v>
      </c>
      <c s="24" t="s">
        <v>133</v>
      </c>
      <c s="30" t="s">
        <v>782</v>
      </c>
      <c s="31" t="s">
        <v>423</v>
      </c>
      <c s="32">
        <v>107.4</v>
      </c>
      <c s="33">
        <v>0</v>
      </c>
      <c s="33">
        <f>ROUND(ROUND(H71,2)*ROUND(G71,3),2)</f>
      </c>
      <c s="31"/>
      <c r="O71">
        <f>(I71*21)/100</f>
      </c>
      <c t="s">
        <v>27</v>
      </c>
    </row>
    <row r="72" spans="1:5" ht="25.5">
      <c r="A72" s="34" t="s">
        <v>54</v>
      </c>
      <c r="E72" s="35" t="s">
        <v>783</v>
      </c>
    </row>
    <row r="73" spans="1:5" ht="51">
      <c r="A73" s="38" t="s">
        <v>56</v>
      </c>
      <c r="E73" s="37" t="s">
        <v>784</v>
      </c>
    </row>
    <row r="74" spans="1:16" ht="12.75">
      <c r="A74" s="24" t="s">
        <v>49</v>
      </c>
      <c s="29" t="s">
        <v>272</v>
      </c>
      <c s="29" t="s">
        <v>781</v>
      </c>
      <c s="24" t="s">
        <v>137</v>
      </c>
      <c s="30" t="s">
        <v>782</v>
      </c>
      <c s="31" t="s">
        <v>785</v>
      </c>
      <c s="32">
        <v>14</v>
      </c>
      <c s="33">
        <v>0</v>
      </c>
      <c s="33">
        <f>ROUND(ROUND(H74,2)*ROUND(G74,3),2)</f>
      </c>
      <c s="31"/>
      <c r="O74">
        <f>(I74*21)/100</f>
      </c>
      <c t="s">
        <v>27</v>
      </c>
    </row>
    <row r="75" spans="1:5" ht="25.5">
      <c r="A75" s="34" t="s">
        <v>54</v>
      </c>
      <c r="E75" s="35" t="s">
        <v>786</v>
      </c>
    </row>
    <row r="76" spans="1:5" ht="12.75">
      <c r="A76" s="38" t="s">
        <v>56</v>
      </c>
      <c r="E76" s="37" t="s">
        <v>787</v>
      </c>
    </row>
    <row r="77" spans="1:16" ht="12.75">
      <c r="A77" s="24" t="s">
        <v>49</v>
      </c>
      <c s="29" t="s">
        <v>277</v>
      </c>
      <c s="29" t="s">
        <v>781</v>
      </c>
      <c s="24" t="s">
        <v>436</v>
      </c>
      <c s="30" t="s">
        <v>782</v>
      </c>
      <c s="31" t="s">
        <v>785</v>
      </c>
      <c s="32">
        <v>14</v>
      </c>
      <c s="33">
        <v>0</v>
      </c>
      <c s="33">
        <f>ROUND(ROUND(H77,2)*ROUND(G77,3),2)</f>
      </c>
      <c s="31"/>
      <c r="O77">
        <f>(I77*21)/100</f>
      </c>
      <c t="s">
        <v>27</v>
      </c>
    </row>
    <row r="78" spans="1:5" ht="25.5">
      <c r="A78" s="34" t="s">
        <v>54</v>
      </c>
      <c r="E78" s="35" t="s">
        <v>788</v>
      </c>
    </row>
    <row r="79" spans="1:5" ht="12.75">
      <c r="A79" s="38" t="s">
        <v>56</v>
      </c>
      <c r="E79" s="37" t="s">
        <v>787</v>
      </c>
    </row>
    <row r="80" spans="1:16" ht="12.75">
      <c r="A80" s="24" t="s">
        <v>49</v>
      </c>
      <c s="29" t="s">
        <v>282</v>
      </c>
      <c s="29" t="s">
        <v>789</v>
      </c>
      <c s="24" t="s">
        <v>51</v>
      </c>
      <c s="30" t="s">
        <v>790</v>
      </c>
      <c s="31" t="s">
        <v>130</v>
      </c>
      <c s="32">
        <v>0.115</v>
      </c>
      <c s="33">
        <v>0</v>
      </c>
      <c s="33">
        <f>ROUND(ROUND(H80,2)*ROUND(G80,3),2)</f>
      </c>
      <c s="31" t="s">
        <v>135</v>
      </c>
      <c r="O80">
        <f>(I80*21)/100</f>
      </c>
      <c t="s">
        <v>27</v>
      </c>
    </row>
    <row r="81" spans="1:5" ht="38.25">
      <c r="A81" s="34" t="s">
        <v>54</v>
      </c>
      <c r="E81" s="35" t="s">
        <v>791</v>
      </c>
    </row>
    <row r="82" spans="1:5" ht="76.5">
      <c r="A82" s="38" t="s">
        <v>56</v>
      </c>
      <c r="E82" s="37" t="s">
        <v>792</v>
      </c>
    </row>
    <row r="83" spans="1:16" ht="12.75">
      <c r="A83" s="24" t="s">
        <v>49</v>
      </c>
      <c s="29" t="s">
        <v>287</v>
      </c>
      <c s="29" t="s">
        <v>793</v>
      </c>
      <c s="24" t="s">
        <v>133</v>
      </c>
      <c s="30" t="s">
        <v>794</v>
      </c>
      <c s="31" t="s">
        <v>162</v>
      </c>
      <c s="32">
        <v>30</v>
      </c>
      <c s="33">
        <v>0</v>
      </c>
      <c s="33">
        <f>ROUND(ROUND(H83,2)*ROUND(G83,3),2)</f>
      </c>
      <c s="31" t="s">
        <v>135</v>
      </c>
      <c r="O83">
        <f>(I83*21)/100</f>
      </c>
      <c t="s">
        <v>27</v>
      </c>
    </row>
    <row r="84" spans="1:5" ht="38.25">
      <c r="A84" s="34" t="s">
        <v>54</v>
      </c>
      <c r="E84" s="35" t="s">
        <v>795</v>
      </c>
    </row>
    <row r="85" spans="1:5" ht="12.75">
      <c r="A85" s="38" t="s">
        <v>56</v>
      </c>
      <c r="E85" s="37" t="s">
        <v>732</v>
      </c>
    </row>
    <row r="86" spans="1:16" ht="12.75">
      <c r="A86" s="24" t="s">
        <v>49</v>
      </c>
      <c s="29" t="s">
        <v>292</v>
      </c>
      <c s="29" t="s">
        <v>793</v>
      </c>
      <c s="24" t="s">
        <v>137</v>
      </c>
      <c s="30" t="s">
        <v>794</v>
      </c>
      <c s="31" t="s">
        <v>162</v>
      </c>
      <c s="32">
        <v>26</v>
      </c>
      <c s="33">
        <v>0</v>
      </c>
      <c s="33">
        <f>ROUND(ROUND(H86,2)*ROUND(G86,3),2)</f>
      </c>
      <c s="31" t="s">
        <v>135</v>
      </c>
      <c r="O86">
        <f>(I86*21)/100</f>
      </c>
      <c t="s">
        <v>27</v>
      </c>
    </row>
    <row r="87" spans="1:5" ht="38.25">
      <c r="A87" s="34" t="s">
        <v>54</v>
      </c>
      <c r="E87" s="35" t="s">
        <v>796</v>
      </c>
    </row>
    <row r="88" spans="1:5" ht="12.75">
      <c r="A88" s="36" t="s">
        <v>56</v>
      </c>
      <c r="E88" s="37" t="s">
        <v>797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0+O9+O19+O35+O39+O58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798</v>
      </c>
      <c s="39">
        <f>0+I9+I19+I35+I39+I58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798</v>
      </c>
      <c s="1"/>
      <c s="14" t="s">
        <v>799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798</v>
      </c>
      <c s="6"/>
      <c s="18" t="s">
        <v>799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</f>
      </c>
      <c>
        <f>0+O10+O13+O16</f>
      </c>
    </row>
    <row r="10" spans="1:16" ht="25.5">
      <c r="A10" s="24" t="s">
        <v>49</v>
      </c>
      <c s="29" t="s">
        <v>31</v>
      </c>
      <c s="29" t="s">
        <v>348</v>
      </c>
      <c s="24" t="s">
        <v>51</v>
      </c>
      <c s="30" t="s">
        <v>349</v>
      </c>
      <c s="31" t="s">
        <v>130</v>
      </c>
      <c s="32">
        <v>12</v>
      </c>
      <c s="33">
        <v>0</v>
      </c>
      <c s="33">
        <f>ROUND(ROUND(H10,2)*ROUND(G10,3),2)</f>
      </c>
      <c s="31" t="s">
        <v>135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2.75">
      <c r="A12" s="38" t="s">
        <v>56</v>
      </c>
      <c r="E12" s="37" t="s">
        <v>800</v>
      </c>
    </row>
    <row r="13" spans="1:16" ht="12.75">
      <c r="A13" s="24" t="s">
        <v>49</v>
      </c>
      <c s="29" t="s">
        <v>27</v>
      </c>
      <c s="29" t="s">
        <v>727</v>
      </c>
      <c s="24" t="s">
        <v>133</v>
      </c>
      <c s="30" t="s">
        <v>728</v>
      </c>
      <c s="31" t="s">
        <v>363</v>
      </c>
      <c s="32">
        <v>25</v>
      </c>
      <c s="33">
        <v>0</v>
      </c>
      <c s="33">
        <f>ROUND(ROUND(H13,2)*ROUND(G13,3),2)</f>
      </c>
      <c s="31" t="s">
        <v>135</v>
      </c>
      <c r="O13">
        <f>(I13*21)/100</f>
      </c>
      <c t="s">
        <v>27</v>
      </c>
    </row>
    <row r="14" spans="1:5" ht="25.5">
      <c r="A14" s="34" t="s">
        <v>54</v>
      </c>
      <c r="E14" s="35" t="s">
        <v>729</v>
      </c>
    </row>
    <row r="15" spans="1:5" ht="12.75">
      <c r="A15" s="38" t="s">
        <v>56</v>
      </c>
      <c r="E15" s="37" t="s">
        <v>730</v>
      </c>
    </row>
    <row r="16" spans="1:16" ht="12.75">
      <c r="A16" s="24" t="s">
        <v>49</v>
      </c>
      <c s="29" t="s">
        <v>26</v>
      </c>
      <c s="29" t="s">
        <v>727</v>
      </c>
      <c s="24" t="s">
        <v>137</v>
      </c>
      <c s="30" t="s">
        <v>728</v>
      </c>
      <c s="31" t="s">
        <v>363</v>
      </c>
      <c s="32">
        <v>30</v>
      </c>
      <c s="33">
        <v>0</v>
      </c>
      <c s="33">
        <f>ROUND(ROUND(H16,2)*ROUND(G16,3),2)</f>
      </c>
      <c s="31" t="s">
        <v>135</v>
      </c>
      <c r="O16">
        <f>(I16*21)/100</f>
      </c>
      <c t="s">
        <v>27</v>
      </c>
    </row>
    <row r="17" spans="1:5" ht="51">
      <c r="A17" s="34" t="s">
        <v>54</v>
      </c>
      <c r="E17" s="35" t="s">
        <v>731</v>
      </c>
    </row>
    <row r="18" spans="1:5" ht="12.75">
      <c r="A18" s="36" t="s">
        <v>56</v>
      </c>
      <c r="E18" s="37" t="s">
        <v>732</v>
      </c>
    </row>
    <row r="19" spans="1:18" ht="12.75" customHeight="1">
      <c r="A19" s="6" t="s">
        <v>47</v>
      </c>
      <c s="6"/>
      <c s="41" t="s">
        <v>31</v>
      </c>
      <c s="6"/>
      <c s="27" t="s">
        <v>145</v>
      </c>
      <c s="6"/>
      <c s="6"/>
      <c s="6"/>
      <c s="42">
        <f>0+Q19</f>
      </c>
      <c s="6"/>
      <c r="O19">
        <f>0+R19</f>
      </c>
      <c r="Q19">
        <f>0+I20+I23+I26+I29+I32</f>
      </c>
      <c>
        <f>0+O20+O23+O26+O29+O32</f>
      </c>
    </row>
    <row r="20" spans="1:16" ht="12.75">
      <c r="A20" s="24" t="s">
        <v>49</v>
      </c>
      <c s="29" t="s">
        <v>35</v>
      </c>
      <c s="29" t="s">
        <v>733</v>
      </c>
      <c s="24" t="s">
        <v>51</v>
      </c>
      <c s="30" t="s">
        <v>734</v>
      </c>
      <c s="31" t="s">
        <v>148</v>
      </c>
      <c s="32">
        <v>6</v>
      </c>
      <c s="33">
        <v>0</v>
      </c>
      <c s="33">
        <f>ROUND(ROUND(H20,2)*ROUND(G20,3),2)</f>
      </c>
      <c s="31" t="s">
        <v>135</v>
      </c>
      <c r="O20">
        <f>(I20*21)/100</f>
      </c>
      <c t="s">
        <v>27</v>
      </c>
    </row>
    <row r="21" spans="1:5" ht="25.5">
      <c r="A21" s="34" t="s">
        <v>54</v>
      </c>
      <c r="E21" s="35" t="s">
        <v>801</v>
      </c>
    </row>
    <row r="22" spans="1:5" ht="12.75">
      <c r="A22" s="38" t="s">
        <v>56</v>
      </c>
      <c r="E22" s="37" t="s">
        <v>802</v>
      </c>
    </row>
    <row r="23" spans="1:16" ht="12.75">
      <c r="A23" s="24" t="s">
        <v>49</v>
      </c>
      <c s="29" t="s">
        <v>37</v>
      </c>
      <c s="29" t="s">
        <v>737</v>
      </c>
      <c s="24" t="s">
        <v>51</v>
      </c>
      <c s="30" t="s">
        <v>738</v>
      </c>
      <c s="31" t="s">
        <v>148</v>
      </c>
      <c s="32">
        <v>12</v>
      </c>
      <c s="33">
        <v>0</v>
      </c>
      <c s="33">
        <f>ROUND(ROUND(H23,2)*ROUND(G23,3),2)</f>
      </c>
      <c s="31" t="s">
        <v>135</v>
      </c>
      <c r="O23">
        <f>(I23*21)/100</f>
      </c>
      <c t="s">
        <v>27</v>
      </c>
    </row>
    <row r="24" spans="1:5" ht="25.5">
      <c r="A24" s="34" t="s">
        <v>54</v>
      </c>
      <c r="E24" s="35" t="s">
        <v>803</v>
      </c>
    </row>
    <row r="25" spans="1:5" ht="12.75">
      <c r="A25" s="38" t="s">
        <v>56</v>
      </c>
      <c r="E25" s="37" t="s">
        <v>739</v>
      </c>
    </row>
    <row r="26" spans="1:16" ht="12.75">
      <c r="A26" s="24" t="s">
        <v>49</v>
      </c>
      <c s="29" t="s">
        <v>39</v>
      </c>
      <c s="29" t="s">
        <v>231</v>
      </c>
      <c s="24" t="s">
        <v>51</v>
      </c>
      <c s="30" t="s">
        <v>232</v>
      </c>
      <c s="31" t="s">
        <v>148</v>
      </c>
      <c s="32">
        <v>6</v>
      </c>
      <c s="33">
        <v>0</v>
      </c>
      <c s="33">
        <f>ROUND(ROUND(H26,2)*ROUND(G26,3),2)</f>
      </c>
      <c s="31" t="s">
        <v>135</v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12.75">
      <c r="A28" s="38" t="s">
        <v>56</v>
      </c>
      <c r="E28" s="37" t="s">
        <v>804</v>
      </c>
    </row>
    <row r="29" spans="1:16" ht="12.75">
      <c r="A29" s="24" t="s">
        <v>49</v>
      </c>
      <c s="29" t="s">
        <v>72</v>
      </c>
      <c s="29" t="s">
        <v>234</v>
      </c>
      <c s="24" t="s">
        <v>51</v>
      </c>
      <c s="30" t="s">
        <v>235</v>
      </c>
      <c s="31" t="s">
        <v>148</v>
      </c>
      <c s="32">
        <v>12</v>
      </c>
      <c s="33">
        <v>0</v>
      </c>
      <c s="33">
        <f>ROUND(ROUND(H29,2)*ROUND(G29,3),2)</f>
      </c>
      <c s="31" t="s">
        <v>135</v>
      </c>
      <c r="O29">
        <f>(I29*21)/100</f>
      </c>
      <c t="s">
        <v>27</v>
      </c>
    </row>
    <row r="30" spans="1:5" ht="12.75">
      <c r="A30" s="34" t="s">
        <v>54</v>
      </c>
      <c r="E30" s="35" t="s">
        <v>51</v>
      </c>
    </row>
    <row r="31" spans="1:5" ht="12.75">
      <c r="A31" s="38" t="s">
        <v>56</v>
      </c>
      <c r="E31" s="37" t="s">
        <v>805</v>
      </c>
    </row>
    <row r="32" spans="1:16" ht="12.75">
      <c r="A32" s="24" t="s">
        <v>49</v>
      </c>
      <c s="29" t="s">
        <v>76</v>
      </c>
      <c s="29" t="s">
        <v>238</v>
      </c>
      <c s="24" t="s">
        <v>51</v>
      </c>
      <c s="30" t="s">
        <v>239</v>
      </c>
      <c s="31" t="s">
        <v>148</v>
      </c>
      <c s="32">
        <v>6</v>
      </c>
      <c s="33">
        <v>0</v>
      </c>
      <c s="33">
        <f>ROUND(ROUND(H32,2)*ROUND(G32,3),2)</f>
      </c>
      <c s="31" t="s">
        <v>135</v>
      </c>
      <c r="O32">
        <f>(I32*21)/100</f>
      </c>
      <c t="s">
        <v>27</v>
      </c>
    </row>
    <row r="33" spans="1:5" ht="12.75">
      <c r="A33" s="34" t="s">
        <v>54</v>
      </c>
      <c r="E33" s="35" t="s">
        <v>742</v>
      </c>
    </row>
    <row r="34" spans="1:5" ht="12.75">
      <c r="A34" s="36" t="s">
        <v>56</v>
      </c>
      <c r="E34" s="37" t="s">
        <v>802</v>
      </c>
    </row>
    <row r="35" spans="1:18" ht="12.75" customHeight="1">
      <c r="A35" s="6" t="s">
        <v>47</v>
      </c>
      <c s="6"/>
      <c s="41" t="s">
        <v>72</v>
      </c>
      <c s="6"/>
      <c s="27" t="s">
        <v>574</v>
      </c>
      <c s="6"/>
      <c s="6"/>
      <c s="6"/>
      <c s="42">
        <f>0+Q35</f>
      </c>
      <c s="6"/>
      <c r="O35">
        <f>0+R35</f>
      </c>
      <c r="Q35">
        <f>0+I36</f>
      </c>
      <c>
        <f>0+O36</f>
      </c>
    </row>
    <row r="36" spans="1:16" ht="12.75">
      <c r="A36" s="24" t="s">
        <v>49</v>
      </c>
      <c s="29" t="s">
        <v>42</v>
      </c>
      <c s="29" t="s">
        <v>743</v>
      </c>
      <c s="24" t="s">
        <v>51</v>
      </c>
      <c s="30" t="s">
        <v>744</v>
      </c>
      <c s="31" t="s">
        <v>195</v>
      </c>
      <c s="32">
        <v>21.366</v>
      </c>
      <c s="33">
        <v>0</v>
      </c>
      <c s="33">
        <f>ROUND(ROUND(H36,2)*ROUND(G36,3),2)</f>
      </c>
      <c s="31" t="s">
        <v>135</v>
      </c>
      <c r="O36">
        <f>(I36*21)/100</f>
      </c>
      <c t="s">
        <v>27</v>
      </c>
    </row>
    <row r="37" spans="1:5" ht="12.75">
      <c r="A37" s="34" t="s">
        <v>54</v>
      </c>
      <c r="E37" s="35" t="s">
        <v>806</v>
      </c>
    </row>
    <row r="38" spans="1:5" ht="12.75">
      <c r="A38" s="36" t="s">
        <v>56</v>
      </c>
      <c r="E38" s="37" t="s">
        <v>807</v>
      </c>
    </row>
    <row r="39" spans="1:18" ht="12.75" customHeight="1">
      <c r="A39" s="6" t="s">
        <v>47</v>
      </c>
      <c s="6"/>
      <c s="41" t="s">
        <v>76</v>
      </c>
      <c s="6"/>
      <c s="27" t="s">
        <v>305</v>
      </c>
      <c s="6"/>
      <c s="6"/>
      <c s="6"/>
      <c s="42">
        <f>0+Q39</f>
      </c>
      <c s="6"/>
      <c r="O39">
        <f>0+R39</f>
      </c>
      <c r="Q39">
        <f>0+I40+I43+I46+I49+I52+I55</f>
      </c>
      <c>
        <f>0+O40+O43+O46+O49+O52+O55</f>
      </c>
    </row>
    <row r="40" spans="1:16" ht="12.75">
      <c r="A40" s="24" t="s">
        <v>49</v>
      </c>
      <c s="29" t="s">
        <v>44</v>
      </c>
      <c s="29" t="s">
        <v>808</v>
      </c>
      <c s="24" t="s">
        <v>133</v>
      </c>
      <c s="30" t="s">
        <v>809</v>
      </c>
      <c s="31" t="s">
        <v>162</v>
      </c>
      <c s="32">
        <v>30</v>
      </c>
      <c s="33">
        <v>0</v>
      </c>
      <c s="33">
        <f>ROUND(ROUND(H40,2)*ROUND(G40,3),2)</f>
      </c>
      <c s="31" t="s">
        <v>135</v>
      </c>
      <c r="O40">
        <f>(I40*21)/100</f>
      </c>
      <c t="s">
        <v>27</v>
      </c>
    </row>
    <row r="41" spans="1:5" ht="12.75">
      <c r="A41" s="34" t="s">
        <v>54</v>
      </c>
      <c r="E41" s="35" t="s">
        <v>810</v>
      </c>
    </row>
    <row r="42" spans="1:5" ht="12.75">
      <c r="A42" s="38" t="s">
        <v>56</v>
      </c>
      <c r="E42" s="37" t="s">
        <v>732</v>
      </c>
    </row>
    <row r="43" spans="1:16" ht="12.75">
      <c r="A43" s="24" t="s">
        <v>49</v>
      </c>
      <c s="29" t="s">
        <v>46</v>
      </c>
      <c s="29" t="s">
        <v>808</v>
      </c>
      <c s="24" t="s">
        <v>137</v>
      </c>
      <c s="30" t="s">
        <v>809</v>
      </c>
      <c s="31" t="s">
        <v>162</v>
      </c>
      <c s="32">
        <v>40</v>
      </c>
      <c s="33">
        <v>0</v>
      </c>
      <c s="33">
        <f>ROUND(ROUND(H43,2)*ROUND(G43,3),2)</f>
      </c>
      <c s="31" t="s">
        <v>135</v>
      </c>
      <c r="O43">
        <f>(I43*21)/100</f>
      </c>
      <c t="s">
        <v>27</v>
      </c>
    </row>
    <row r="44" spans="1:5" ht="12.75">
      <c r="A44" s="34" t="s">
        <v>54</v>
      </c>
      <c r="E44" s="35" t="s">
        <v>811</v>
      </c>
    </row>
    <row r="45" spans="1:5" ht="12.75">
      <c r="A45" s="38" t="s">
        <v>56</v>
      </c>
      <c r="E45" s="37" t="s">
        <v>812</v>
      </c>
    </row>
    <row r="46" spans="1:16" ht="12.75">
      <c r="A46" s="24" t="s">
        <v>49</v>
      </c>
      <c s="29" t="s">
        <v>90</v>
      </c>
      <c s="29" t="s">
        <v>813</v>
      </c>
      <c s="24" t="s">
        <v>51</v>
      </c>
      <c s="30" t="s">
        <v>814</v>
      </c>
      <c s="31" t="s">
        <v>85</v>
      </c>
      <c s="32">
        <v>2</v>
      </c>
      <c s="33">
        <v>0</v>
      </c>
      <c s="33">
        <f>ROUND(ROUND(H46,2)*ROUND(G46,3),2)</f>
      </c>
      <c s="31" t="s">
        <v>135</v>
      </c>
      <c r="O46">
        <f>(I46*21)/100</f>
      </c>
      <c t="s">
        <v>27</v>
      </c>
    </row>
    <row r="47" spans="1:5" ht="12.75">
      <c r="A47" s="34" t="s">
        <v>54</v>
      </c>
      <c r="E47" s="35" t="s">
        <v>51</v>
      </c>
    </row>
    <row r="48" spans="1:5" ht="12.75">
      <c r="A48" s="38" t="s">
        <v>56</v>
      </c>
      <c r="E48" s="37" t="s">
        <v>759</v>
      </c>
    </row>
    <row r="49" spans="1:16" ht="12.75">
      <c r="A49" s="24" t="s">
        <v>49</v>
      </c>
      <c s="29" t="s">
        <v>94</v>
      </c>
      <c s="29" t="s">
        <v>815</v>
      </c>
      <c s="24" t="s">
        <v>51</v>
      </c>
      <c s="30" t="s">
        <v>816</v>
      </c>
      <c s="31" t="s">
        <v>85</v>
      </c>
      <c s="32">
        <v>2</v>
      </c>
      <c s="33">
        <v>0</v>
      </c>
      <c s="33">
        <f>ROUND(ROUND(H49,2)*ROUND(G49,3),2)</f>
      </c>
      <c s="31" t="s">
        <v>135</v>
      </c>
      <c r="O49">
        <f>(I49*21)/100</f>
      </c>
      <c t="s">
        <v>27</v>
      </c>
    </row>
    <row r="50" spans="1:5" ht="12.75">
      <c r="A50" s="34" t="s">
        <v>54</v>
      </c>
      <c r="E50" s="35" t="s">
        <v>817</v>
      </c>
    </row>
    <row r="51" spans="1:5" ht="12.75">
      <c r="A51" s="38" t="s">
        <v>56</v>
      </c>
      <c r="E51" s="37" t="s">
        <v>759</v>
      </c>
    </row>
    <row r="52" spans="1:16" ht="12.75">
      <c r="A52" s="24" t="s">
        <v>49</v>
      </c>
      <c s="29" t="s">
        <v>98</v>
      </c>
      <c s="29" t="s">
        <v>767</v>
      </c>
      <c s="24" t="s">
        <v>51</v>
      </c>
      <c s="30" t="s">
        <v>768</v>
      </c>
      <c s="31" t="s">
        <v>423</v>
      </c>
      <c s="32">
        <v>210</v>
      </c>
      <c s="33">
        <v>0</v>
      </c>
      <c s="33">
        <f>ROUND(ROUND(H52,2)*ROUND(G52,3),2)</f>
      </c>
      <c s="31" t="s">
        <v>135</v>
      </c>
      <c r="O52">
        <f>(I52*21)/100</f>
      </c>
      <c t="s">
        <v>27</v>
      </c>
    </row>
    <row r="53" spans="1:5" ht="25.5">
      <c r="A53" s="34" t="s">
        <v>54</v>
      </c>
      <c r="E53" s="35" t="s">
        <v>818</v>
      </c>
    </row>
    <row r="54" spans="1:5" ht="51">
      <c r="A54" s="38" t="s">
        <v>56</v>
      </c>
      <c r="E54" s="37" t="s">
        <v>819</v>
      </c>
    </row>
    <row r="55" spans="1:16" ht="12.75">
      <c r="A55" s="24" t="s">
        <v>49</v>
      </c>
      <c s="29" t="s">
        <v>101</v>
      </c>
      <c s="29" t="s">
        <v>820</v>
      </c>
      <c s="24" t="s">
        <v>51</v>
      </c>
      <c s="30" t="s">
        <v>821</v>
      </c>
      <c s="31" t="s">
        <v>162</v>
      </c>
      <c s="32">
        <v>70</v>
      </c>
      <c s="33">
        <v>0</v>
      </c>
      <c s="33">
        <f>ROUND(ROUND(H55,2)*ROUND(G55,3),2)</f>
      </c>
      <c s="31" t="s">
        <v>135</v>
      </c>
      <c r="O55">
        <f>(I55*21)/100</f>
      </c>
      <c t="s">
        <v>27</v>
      </c>
    </row>
    <row r="56" spans="1:5" ht="25.5">
      <c r="A56" s="34" t="s">
        <v>54</v>
      </c>
      <c r="E56" s="35" t="s">
        <v>822</v>
      </c>
    </row>
    <row r="57" spans="1:5" ht="51">
      <c r="A57" s="36" t="s">
        <v>56</v>
      </c>
      <c r="E57" s="37" t="s">
        <v>823</v>
      </c>
    </row>
    <row r="58" spans="1:18" ht="12.75" customHeight="1">
      <c r="A58" s="6" t="s">
        <v>47</v>
      </c>
      <c s="6"/>
      <c s="41" t="s">
        <v>42</v>
      </c>
      <c s="6"/>
      <c s="27" t="s">
        <v>159</v>
      </c>
      <c s="6"/>
      <c s="6"/>
      <c s="6"/>
      <c s="42">
        <f>0+Q58</f>
      </c>
      <c s="6"/>
      <c r="O58">
        <f>0+R58</f>
      </c>
      <c r="Q58">
        <f>0+I59+I62+I65+I68</f>
      </c>
      <c>
        <f>0+O59+O62+O65+O68</f>
      </c>
    </row>
    <row r="59" spans="1:16" ht="12.75">
      <c r="A59" s="24" t="s">
        <v>49</v>
      </c>
      <c s="29" t="s">
        <v>105</v>
      </c>
      <c s="29" t="s">
        <v>781</v>
      </c>
      <c s="24" t="s">
        <v>51</v>
      </c>
      <c s="30" t="s">
        <v>782</v>
      </c>
      <c s="31" t="s">
        <v>423</v>
      </c>
      <c s="32">
        <v>107.4</v>
      </c>
      <c s="33">
        <v>0</v>
      </c>
      <c s="33">
        <f>ROUND(ROUND(H59,2)*ROUND(G59,3),2)</f>
      </c>
      <c s="31"/>
      <c r="O59">
        <f>(I59*21)/100</f>
      </c>
      <c t="s">
        <v>27</v>
      </c>
    </row>
    <row r="60" spans="1:5" ht="25.5">
      <c r="A60" s="34" t="s">
        <v>54</v>
      </c>
      <c r="E60" s="35" t="s">
        <v>783</v>
      </c>
    </row>
    <row r="61" spans="1:5" ht="51">
      <c r="A61" s="38" t="s">
        <v>56</v>
      </c>
      <c r="E61" s="37" t="s">
        <v>784</v>
      </c>
    </row>
    <row r="62" spans="1:16" ht="12.75">
      <c r="A62" s="24" t="s">
        <v>49</v>
      </c>
      <c s="29" t="s">
        <v>109</v>
      </c>
      <c s="29" t="s">
        <v>789</v>
      </c>
      <c s="24" t="s">
        <v>51</v>
      </c>
      <c s="30" t="s">
        <v>790</v>
      </c>
      <c s="31" t="s">
        <v>130</v>
      </c>
      <c s="32">
        <v>0.107</v>
      </c>
      <c s="33">
        <v>0</v>
      </c>
      <c s="33">
        <f>ROUND(ROUND(H62,2)*ROUND(G62,3),2)</f>
      </c>
      <c s="31" t="s">
        <v>135</v>
      </c>
      <c r="O62">
        <f>(I62*21)/100</f>
      </c>
      <c t="s">
        <v>27</v>
      </c>
    </row>
    <row r="63" spans="1:5" ht="25.5">
      <c r="A63" s="34" t="s">
        <v>54</v>
      </c>
      <c r="E63" s="35" t="s">
        <v>824</v>
      </c>
    </row>
    <row r="64" spans="1:5" ht="12.75">
      <c r="A64" s="38" t="s">
        <v>56</v>
      </c>
      <c r="E64" s="37" t="s">
        <v>825</v>
      </c>
    </row>
    <row r="65" spans="1:16" ht="12.75">
      <c r="A65" s="24" t="s">
        <v>49</v>
      </c>
      <c s="29" t="s">
        <v>113</v>
      </c>
      <c s="29" t="s">
        <v>826</v>
      </c>
      <c s="24" t="s">
        <v>133</v>
      </c>
      <c s="30" t="s">
        <v>827</v>
      </c>
      <c s="31" t="s">
        <v>162</v>
      </c>
      <c s="32">
        <v>30</v>
      </c>
      <c s="33">
        <v>0</v>
      </c>
      <c s="33">
        <f>ROUND(ROUND(H65,2)*ROUND(G65,3),2)</f>
      </c>
      <c s="31" t="s">
        <v>135</v>
      </c>
      <c r="O65">
        <f>(I65*21)/100</f>
      </c>
      <c t="s">
        <v>27</v>
      </c>
    </row>
    <row r="66" spans="1:5" ht="12.75">
      <c r="A66" s="34" t="s">
        <v>54</v>
      </c>
      <c r="E66" s="35" t="s">
        <v>828</v>
      </c>
    </row>
    <row r="67" spans="1:5" ht="12.75">
      <c r="A67" s="38" t="s">
        <v>56</v>
      </c>
      <c r="E67" s="37" t="s">
        <v>732</v>
      </c>
    </row>
    <row r="68" spans="1:16" ht="12.75">
      <c r="A68" s="24" t="s">
        <v>49</v>
      </c>
      <c s="29" t="s">
        <v>118</v>
      </c>
      <c s="29" t="s">
        <v>826</v>
      </c>
      <c s="24" t="s">
        <v>137</v>
      </c>
      <c s="30" t="s">
        <v>827</v>
      </c>
      <c s="31" t="s">
        <v>162</v>
      </c>
      <c s="32">
        <v>40</v>
      </c>
      <c s="33">
        <v>0</v>
      </c>
      <c s="33">
        <f>ROUND(ROUND(H68,2)*ROUND(G68,3),2)</f>
      </c>
      <c s="31" t="s">
        <v>135</v>
      </c>
      <c r="O68">
        <f>(I68*21)/100</f>
      </c>
      <c t="s">
        <v>27</v>
      </c>
    </row>
    <row r="69" spans="1:5" ht="12.75">
      <c r="A69" s="34" t="s">
        <v>54</v>
      </c>
      <c r="E69" s="35" t="s">
        <v>829</v>
      </c>
    </row>
    <row r="70" spans="1:5" ht="12.75">
      <c r="A70" s="36" t="s">
        <v>56</v>
      </c>
      <c r="E70" s="37" t="s">
        <v>812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0+O9+O19+O41+O54+O88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830</v>
      </c>
      <c s="39">
        <f>0+I9+I19+I41+I54+I88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830</v>
      </c>
      <c s="1"/>
      <c s="14" t="s">
        <v>831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830</v>
      </c>
      <c s="6"/>
      <c s="18" t="s">
        <v>831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</f>
      </c>
      <c>
        <f>0+O10+O13+O16</f>
      </c>
    </row>
    <row r="10" spans="1:16" ht="25.5">
      <c r="A10" s="24" t="s">
        <v>49</v>
      </c>
      <c s="29" t="s">
        <v>31</v>
      </c>
      <c s="29" t="s">
        <v>348</v>
      </c>
      <c s="24" t="s">
        <v>51</v>
      </c>
      <c s="30" t="s">
        <v>349</v>
      </c>
      <c s="31" t="s">
        <v>130</v>
      </c>
      <c s="32">
        <v>6</v>
      </c>
      <c s="33">
        <v>0</v>
      </c>
      <c s="33">
        <f>ROUND(ROUND(H10,2)*ROUND(G10,3),2)</f>
      </c>
      <c s="31" t="s">
        <v>135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2.75">
      <c r="A12" s="38" t="s">
        <v>56</v>
      </c>
      <c r="E12" s="37" t="s">
        <v>832</v>
      </c>
    </row>
    <row r="13" spans="1:16" ht="12.75">
      <c r="A13" s="24" t="s">
        <v>49</v>
      </c>
      <c s="29" t="s">
        <v>27</v>
      </c>
      <c s="29" t="s">
        <v>83</v>
      </c>
      <c s="24" t="s">
        <v>51</v>
      </c>
      <c s="30" t="s">
        <v>84</v>
      </c>
      <c s="31" t="s">
        <v>85</v>
      </c>
      <c s="32">
        <v>1</v>
      </c>
      <c s="33">
        <v>0</v>
      </c>
      <c s="33">
        <f>ROUND(ROUND(H13,2)*ROUND(G13,3),2)</f>
      </c>
      <c s="31" t="s">
        <v>135</v>
      </c>
      <c r="O13">
        <f>(I13*21)/100</f>
      </c>
      <c t="s">
        <v>27</v>
      </c>
    </row>
    <row r="14" spans="1:5" ht="12.75">
      <c r="A14" s="34" t="s">
        <v>54</v>
      </c>
      <c r="E14" s="35" t="s">
        <v>833</v>
      </c>
    </row>
    <row r="15" spans="1:5" ht="12.75">
      <c r="A15" s="38" t="s">
        <v>56</v>
      </c>
      <c r="E15" s="37" t="s">
        <v>69</v>
      </c>
    </row>
    <row r="16" spans="1:16" ht="12.75">
      <c r="A16" s="24" t="s">
        <v>49</v>
      </c>
      <c s="29" t="s">
        <v>26</v>
      </c>
      <c s="29" t="s">
        <v>727</v>
      </c>
      <c s="24" t="s">
        <v>51</v>
      </c>
      <c s="30" t="s">
        <v>728</v>
      </c>
      <c s="31" t="s">
        <v>363</v>
      </c>
      <c s="32">
        <v>50</v>
      </c>
      <c s="33">
        <v>0</v>
      </c>
      <c s="33">
        <f>ROUND(ROUND(H16,2)*ROUND(G16,3),2)</f>
      </c>
      <c s="31" t="s">
        <v>135</v>
      </c>
      <c r="O16">
        <f>(I16*21)/100</f>
      </c>
      <c t="s">
        <v>27</v>
      </c>
    </row>
    <row r="17" spans="1:5" ht="38.25">
      <c r="A17" s="34" t="s">
        <v>54</v>
      </c>
      <c r="E17" s="35" t="s">
        <v>834</v>
      </c>
    </row>
    <row r="18" spans="1:5" ht="12.75">
      <c r="A18" s="36" t="s">
        <v>56</v>
      </c>
      <c r="E18" s="37" t="s">
        <v>835</v>
      </c>
    </row>
    <row r="19" spans="1:18" ht="12.75" customHeight="1">
      <c r="A19" s="6" t="s">
        <v>47</v>
      </c>
      <c s="6"/>
      <c s="41" t="s">
        <v>31</v>
      </c>
      <c s="6"/>
      <c s="27" t="s">
        <v>145</v>
      </c>
      <c s="6"/>
      <c s="6"/>
      <c s="6"/>
      <c s="42">
        <f>0+Q19</f>
      </c>
      <c s="6"/>
      <c r="O19">
        <f>0+R19</f>
      </c>
      <c r="Q19">
        <f>0+I20+I23+I26+I29+I32+I35+I38</f>
      </c>
      <c>
        <f>0+O20+O23+O26+O29+O32+O35+O38</f>
      </c>
    </row>
    <row r="20" spans="1:16" ht="12.75">
      <c r="A20" s="24" t="s">
        <v>49</v>
      </c>
      <c s="29" t="s">
        <v>35</v>
      </c>
      <c s="29" t="s">
        <v>836</v>
      </c>
      <c s="24" t="s">
        <v>51</v>
      </c>
      <c s="30" t="s">
        <v>837</v>
      </c>
      <c s="31" t="s">
        <v>148</v>
      </c>
      <c s="32">
        <v>4</v>
      </c>
      <c s="33">
        <v>0</v>
      </c>
      <c s="33">
        <f>ROUND(ROUND(H20,2)*ROUND(G20,3),2)</f>
      </c>
      <c s="31" t="s">
        <v>135</v>
      </c>
      <c r="O20">
        <f>(I20*21)/100</f>
      </c>
      <c t="s">
        <v>27</v>
      </c>
    </row>
    <row r="21" spans="1:5" ht="12.75">
      <c r="A21" s="34" t="s">
        <v>54</v>
      </c>
      <c r="E21" s="35" t="s">
        <v>51</v>
      </c>
    </row>
    <row r="22" spans="1:5" ht="12.75">
      <c r="A22" s="38" t="s">
        <v>56</v>
      </c>
      <c r="E22" s="37" t="s">
        <v>838</v>
      </c>
    </row>
    <row r="23" spans="1:16" ht="12.75">
      <c r="A23" s="24" t="s">
        <v>839</v>
      </c>
      <c s="29" t="s">
        <v>37</v>
      </c>
      <c s="29" t="s">
        <v>840</v>
      </c>
      <c s="24" t="s">
        <v>51</v>
      </c>
      <c s="30" t="s">
        <v>841</v>
      </c>
      <c s="31" t="s">
        <v>148</v>
      </c>
      <c s="32">
        <v>4</v>
      </c>
      <c s="33">
        <v>0</v>
      </c>
      <c s="33">
        <f>ROUND(ROUND(H23,2)*ROUND(G23,3),2)</f>
      </c>
      <c s="31" t="s">
        <v>135</v>
      </c>
      <c r="O23">
        <f>(I23*21)/100</f>
      </c>
      <c t="s">
        <v>27</v>
      </c>
    </row>
    <row r="24" spans="1:5" ht="12.75">
      <c r="A24" s="34" t="s">
        <v>54</v>
      </c>
      <c r="E24" s="35" t="s">
        <v>842</v>
      </c>
    </row>
    <row r="25" spans="1:5" ht="12.75">
      <c r="A25" s="38" t="s">
        <v>56</v>
      </c>
      <c r="E25" s="37" t="s">
        <v>51</v>
      </c>
    </row>
    <row r="26" spans="1:16" ht="12.75">
      <c r="A26" s="24" t="s">
        <v>839</v>
      </c>
      <c s="29" t="s">
        <v>39</v>
      </c>
      <c s="29" t="s">
        <v>231</v>
      </c>
      <c s="24" t="s">
        <v>843</v>
      </c>
      <c s="30" t="s">
        <v>232</v>
      </c>
      <c s="31" t="s">
        <v>148</v>
      </c>
      <c s="32">
        <v>4</v>
      </c>
      <c s="33">
        <v>0</v>
      </c>
      <c s="33">
        <f>ROUND(ROUND(H26,2)*ROUND(G26,3),2)</f>
      </c>
      <c s="31" t="s">
        <v>135</v>
      </c>
      <c r="O26">
        <f>(I26*21)/100</f>
      </c>
      <c t="s">
        <v>27</v>
      </c>
    </row>
    <row r="27" spans="1:5" ht="12.75">
      <c r="A27" s="34" t="s">
        <v>54</v>
      </c>
      <c r="E27" s="35" t="s">
        <v>844</v>
      </c>
    </row>
    <row r="28" spans="1:5" ht="12.75">
      <c r="A28" s="38" t="s">
        <v>56</v>
      </c>
      <c r="E28" s="37" t="s">
        <v>51</v>
      </c>
    </row>
    <row r="29" spans="1:16" ht="12.75">
      <c r="A29" s="24" t="s">
        <v>839</v>
      </c>
      <c s="29" t="s">
        <v>72</v>
      </c>
      <c s="29" t="s">
        <v>234</v>
      </c>
      <c s="24" t="s">
        <v>51</v>
      </c>
      <c s="30" t="s">
        <v>235</v>
      </c>
      <c s="31" t="s">
        <v>148</v>
      </c>
      <c s="32">
        <v>4</v>
      </c>
      <c s="33">
        <v>0</v>
      </c>
      <c s="33">
        <f>ROUND(ROUND(H29,2)*ROUND(G29,3),2)</f>
      </c>
      <c s="31" t="s">
        <v>135</v>
      </c>
      <c r="O29">
        <f>(I29*21)/100</f>
      </c>
      <c t="s">
        <v>27</v>
      </c>
    </row>
    <row r="30" spans="1:5" ht="12.75">
      <c r="A30" s="34" t="s">
        <v>54</v>
      </c>
      <c r="E30" s="35" t="s">
        <v>845</v>
      </c>
    </row>
    <row r="31" spans="1:5" ht="12.75">
      <c r="A31" s="38" t="s">
        <v>56</v>
      </c>
      <c r="E31" s="37" t="s">
        <v>51</v>
      </c>
    </row>
    <row r="32" spans="1:16" ht="12.75">
      <c r="A32" s="24" t="s">
        <v>49</v>
      </c>
      <c s="29" t="s">
        <v>76</v>
      </c>
      <c s="29" t="s">
        <v>733</v>
      </c>
      <c s="24" t="s">
        <v>51</v>
      </c>
      <c s="30" t="s">
        <v>734</v>
      </c>
      <c s="31" t="s">
        <v>148</v>
      </c>
      <c s="32">
        <v>3</v>
      </c>
      <c s="33">
        <v>0</v>
      </c>
      <c s="33">
        <f>ROUND(ROUND(H32,2)*ROUND(G32,3),2)</f>
      </c>
      <c s="31" t="s">
        <v>135</v>
      </c>
      <c r="O32">
        <f>(I32*21)/100</f>
      </c>
      <c t="s">
        <v>27</v>
      </c>
    </row>
    <row r="33" spans="1:5" ht="12.75">
      <c r="A33" s="34" t="s">
        <v>54</v>
      </c>
      <c r="E33" s="35" t="s">
        <v>51</v>
      </c>
    </row>
    <row r="34" spans="1:5" ht="12.75">
      <c r="A34" s="38" t="s">
        <v>56</v>
      </c>
      <c r="E34" s="37" t="s">
        <v>846</v>
      </c>
    </row>
    <row r="35" spans="1:16" ht="12.75">
      <c r="A35" s="24" t="s">
        <v>839</v>
      </c>
      <c s="29" t="s">
        <v>42</v>
      </c>
      <c s="29" t="s">
        <v>231</v>
      </c>
      <c s="24" t="s">
        <v>847</v>
      </c>
      <c s="30" t="s">
        <v>232</v>
      </c>
      <c s="31" t="s">
        <v>148</v>
      </c>
      <c s="32">
        <v>3</v>
      </c>
      <c s="33">
        <v>0</v>
      </c>
      <c s="33">
        <f>ROUND(ROUND(H35,2)*ROUND(G35,3),2)</f>
      </c>
      <c s="31" t="s">
        <v>135</v>
      </c>
      <c r="O35">
        <f>(I35*21)/100</f>
      </c>
      <c t="s">
        <v>27</v>
      </c>
    </row>
    <row r="36" spans="1:5" ht="25.5">
      <c r="A36" s="34" t="s">
        <v>54</v>
      </c>
      <c r="E36" s="35" t="s">
        <v>848</v>
      </c>
    </row>
    <row r="37" spans="1:5" ht="12.75">
      <c r="A37" s="38" t="s">
        <v>56</v>
      </c>
      <c r="E37" s="37" t="s">
        <v>51</v>
      </c>
    </row>
    <row r="38" spans="1:16" ht="12.75">
      <c r="A38" s="24" t="s">
        <v>49</v>
      </c>
      <c s="29" t="s">
        <v>44</v>
      </c>
      <c s="29" t="s">
        <v>238</v>
      </c>
      <c s="24" t="s">
        <v>51</v>
      </c>
      <c s="30" t="s">
        <v>239</v>
      </c>
      <c s="31" t="s">
        <v>148</v>
      </c>
      <c s="32">
        <v>3</v>
      </c>
      <c s="33">
        <v>0</v>
      </c>
      <c s="33">
        <f>ROUND(ROUND(H38,2)*ROUND(G38,3),2)</f>
      </c>
      <c s="31" t="s">
        <v>135</v>
      </c>
      <c r="O38">
        <f>(I38*21)/100</f>
      </c>
      <c t="s">
        <v>27</v>
      </c>
    </row>
    <row r="39" spans="1:5" ht="12.75">
      <c r="A39" s="34" t="s">
        <v>54</v>
      </c>
      <c r="E39" s="35" t="s">
        <v>849</v>
      </c>
    </row>
    <row r="40" spans="1:5" ht="12.75">
      <c r="A40" s="36" t="s">
        <v>56</v>
      </c>
      <c r="E40" s="37" t="s">
        <v>850</v>
      </c>
    </row>
    <row r="41" spans="1:18" ht="12.75" customHeight="1">
      <c r="A41" s="6" t="s">
        <v>47</v>
      </c>
      <c s="6"/>
      <c s="41" t="s">
        <v>72</v>
      </c>
      <c s="6"/>
      <c s="27" t="s">
        <v>574</v>
      </c>
      <c s="6"/>
      <c s="6"/>
      <c s="6"/>
      <c s="42">
        <f>0+Q41</f>
      </c>
      <c s="6"/>
      <c r="O41">
        <f>0+R41</f>
      </c>
      <c r="Q41">
        <f>0+I42+I45+I48+I51</f>
      </c>
      <c>
        <f>0+O42+O45+O48+O51</f>
      </c>
    </row>
    <row r="42" spans="1:16" ht="12.75">
      <c r="A42" s="24" t="s">
        <v>49</v>
      </c>
      <c s="29" t="s">
        <v>46</v>
      </c>
      <c s="29" t="s">
        <v>851</v>
      </c>
      <c s="24" t="s">
        <v>133</v>
      </c>
      <c s="30" t="s">
        <v>852</v>
      </c>
      <c s="31" t="s">
        <v>130</v>
      </c>
      <c s="32">
        <v>0.09</v>
      </c>
      <c s="33">
        <v>0</v>
      </c>
      <c s="33">
        <f>ROUND(ROUND(H42,2)*ROUND(G42,3),2)</f>
      </c>
      <c s="31" t="s">
        <v>135</v>
      </c>
      <c r="O42">
        <f>(I42*21)/100</f>
      </c>
      <c t="s">
        <v>27</v>
      </c>
    </row>
    <row r="43" spans="1:5" ht="12.75">
      <c r="A43" s="34" t="s">
        <v>54</v>
      </c>
      <c r="E43" s="35" t="s">
        <v>853</v>
      </c>
    </row>
    <row r="44" spans="1:5" ht="38.25">
      <c r="A44" s="38" t="s">
        <v>56</v>
      </c>
      <c r="E44" s="37" t="s">
        <v>854</v>
      </c>
    </row>
    <row r="45" spans="1:16" ht="12.75">
      <c r="A45" s="24" t="s">
        <v>49</v>
      </c>
      <c s="29" t="s">
        <v>90</v>
      </c>
      <c s="29" t="s">
        <v>851</v>
      </c>
      <c s="24" t="s">
        <v>137</v>
      </c>
      <c s="30" t="s">
        <v>852</v>
      </c>
      <c s="31" t="s">
        <v>130</v>
      </c>
      <c s="32">
        <v>0.65</v>
      </c>
      <c s="33">
        <v>0</v>
      </c>
      <c s="33">
        <f>ROUND(ROUND(H45,2)*ROUND(G45,3),2)</f>
      </c>
      <c s="31" t="s">
        <v>135</v>
      </c>
      <c r="O45">
        <f>(I45*21)/100</f>
      </c>
      <c t="s">
        <v>27</v>
      </c>
    </row>
    <row r="46" spans="1:5" ht="25.5">
      <c r="A46" s="34" t="s">
        <v>54</v>
      </c>
      <c r="E46" s="35" t="s">
        <v>855</v>
      </c>
    </row>
    <row r="47" spans="1:5" ht="12.75">
      <c r="A47" s="38" t="s">
        <v>56</v>
      </c>
      <c r="E47" s="37" t="s">
        <v>856</v>
      </c>
    </row>
    <row r="48" spans="1:16" ht="12.75">
      <c r="A48" s="24" t="s">
        <v>49</v>
      </c>
      <c s="29" t="s">
        <v>94</v>
      </c>
      <c s="29" t="s">
        <v>851</v>
      </c>
      <c s="24" t="s">
        <v>436</v>
      </c>
      <c s="30" t="s">
        <v>852</v>
      </c>
      <c s="31" t="s">
        <v>130</v>
      </c>
      <c s="32">
        <v>0.494</v>
      </c>
      <c s="33">
        <v>0</v>
      </c>
      <c s="33">
        <f>ROUND(ROUND(H48,2)*ROUND(G48,3),2)</f>
      </c>
      <c s="31" t="s">
        <v>135</v>
      </c>
      <c r="O48">
        <f>(I48*21)/100</f>
      </c>
      <c t="s">
        <v>27</v>
      </c>
    </row>
    <row r="49" spans="1:5" ht="12.75">
      <c r="A49" s="34" t="s">
        <v>54</v>
      </c>
      <c r="E49" s="35" t="s">
        <v>857</v>
      </c>
    </row>
    <row r="50" spans="1:5" ht="25.5">
      <c r="A50" s="38" t="s">
        <v>56</v>
      </c>
      <c r="E50" s="37" t="s">
        <v>858</v>
      </c>
    </row>
    <row r="51" spans="1:16" ht="12.75">
      <c r="A51" s="24" t="s">
        <v>49</v>
      </c>
      <c s="29" t="s">
        <v>98</v>
      </c>
      <c s="29" t="s">
        <v>859</v>
      </c>
      <c s="24" t="s">
        <v>51</v>
      </c>
      <c s="30" t="s">
        <v>860</v>
      </c>
      <c s="31" t="s">
        <v>195</v>
      </c>
      <c s="32">
        <v>2.828</v>
      </c>
      <c s="33">
        <v>0</v>
      </c>
      <c s="33">
        <f>ROUND(ROUND(H51,2)*ROUND(G51,3),2)</f>
      </c>
      <c s="31" t="s">
        <v>135</v>
      </c>
      <c r="O51">
        <f>(I51*21)/100</f>
      </c>
      <c t="s">
        <v>27</v>
      </c>
    </row>
    <row r="52" spans="1:5" ht="38.25">
      <c r="A52" s="34" t="s">
        <v>54</v>
      </c>
      <c r="E52" s="35" t="s">
        <v>861</v>
      </c>
    </row>
    <row r="53" spans="1:5" ht="12.75">
      <c r="A53" s="36" t="s">
        <v>56</v>
      </c>
      <c r="E53" s="37" t="s">
        <v>862</v>
      </c>
    </row>
    <row r="54" spans="1:18" ht="12.75" customHeight="1">
      <c r="A54" s="6" t="s">
        <v>47</v>
      </c>
      <c s="6"/>
      <c s="41" t="s">
        <v>76</v>
      </c>
      <c s="6"/>
      <c s="27" t="s">
        <v>305</v>
      </c>
      <c s="6"/>
      <c s="6"/>
      <c s="6"/>
      <c s="42">
        <f>0+Q54</f>
      </c>
      <c s="6"/>
      <c r="O54">
        <f>0+R54</f>
      </c>
      <c r="Q54">
        <f>0+I55+I58+I61+I64+I67+I70+I73+I76+I79+I82+I85</f>
      </c>
      <c>
        <f>0+O55+O58+O61+O64+O67+O70+O73+O76+O79+O82+O85</f>
      </c>
    </row>
    <row r="55" spans="1:16" ht="12.75">
      <c r="A55" s="24" t="s">
        <v>49</v>
      </c>
      <c s="29" t="s">
        <v>101</v>
      </c>
      <c s="29" t="s">
        <v>863</v>
      </c>
      <c s="24" t="s">
        <v>133</v>
      </c>
      <c s="30" t="s">
        <v>864</v>
      </c>
      <c s="31" t="s">
        <v>162</v>
      </c>
      <c s="32">
        <v>25</v>
      </c>
      <c s="33">
        <v>0</v>
      </c>
      <c s="33">
        <f>ROUND(ROUND(H55,2)*ROUND(G55,3),2)</f>
      </c>
      <c s="31" t="s">
        <v>135</v>
      </c>
      <c r="O55">
        <f>(I55*21)/100</f>
      </c>
      <c t="s">
        <v>27</v>
      </c>
    </row>
    <row r="56" spans="1:5" ht="12.75">
      <c r="A56" s="34" t="s">
        <v>54</v>
      </c>
      <c r="E56" s="35" t="s">
        <v>865</v>
      </c>
    </row>
    <row r="57" spans="1:5" ht="12.75">
      <c r="A57" s="38" t="s">
        <v>56</v>
      </c>
      <c r="E57" s="37" t="s">
        <v>730</v>
      </c>
    </row>
    <row r="58" spans="1:16" ht="12.75">
      <c r="A58" s="24" t="s">
        <v>49</v>
      </c>
      <c s="29" t="s">
        <v>105</v>
      </c>
      <c s="29" t="s">
        <v>863</v>
      </c>
      <c s="24" t="s">
        <v>137</v>
      </c>
      <c s="30" t="s">
        <v>864</v>
      </c>
      <c s="31" t="s">
        <v>162</v>
      </c>
      <c s="32">
        <v>16</v>
      </c>
      <c s="33">
        <v>0</v>
      </c>
      <c s="33">
        <f>ROUND(ROUND(H58,2)*ROUND(G58,3),2)</f>
      </c>
      <c s="31" t="s">
        <v>135</v>
      </c>
      <c r="O58">
        <f>(I58*21)/100</f>
      </c>
      <c t="s">
        <v>27</v>
      </c>
    </row>
    <row r="59" spans="1:5" ht="12.75">
      <c r="A59" s="34" t="s">
        <v>54</v>
      </c>
      <c r="E59" s="35" t="s">
        <v>866</v>
      </c>
    </row>
    <row r="60" spans="1:5" ht="12.75">
      <c r="A60" s="38" t="s">
        <v>56</v>
      </c>
      <c r="E60" s="37" t="s">
        <v>867</v>
      </c>
    </row>
    <row r="61" spans="1:16" ht="12.75">
      <c r="A61" s="24" t="s">
        <v>49</v>
      </c>
      <c s="29" t="s">
        <v>109</v>
      </c>
      <c s="29" t="s">
        <v>868</v>
      </c>
      <c s="24" t="s">
        <v>51</v>
      </c>
      <c s="30" t="s">
        <v>869</v>
      </c>
      <c s="31" t="s">
        <v>162</v>
      </c>
      <c s="32">
        <v>15</v>
      </c>
      <c s="33">
        <v>0</v>
      </c>
      <c s="33">
        <f>ROUND(ROUND(H61,2)*ROUND(G61,3),2)</f>
      </c>
      <c s="31" t="s">
        <v>135</v>
      </c>
      <c r="O61">
        <f>(I61*21)/100</f>
      </c>
      <c t="s">
        <v>27</v>
      </c>
    </row>
    <row r="62" spans="1:5" ht="12.75">
      <c r="A62" s="34" t="s">
        <v>54</v>
      </c>
      <c r="E62" s="35" t="s">
        <v>51</v>
      </c>
    </row>
    <row r="63" spans="1:5" ht="12.75">
      <c r="A63" s="38" t="s">
        <v>56</v>
      </c>
      <c r="E63" s="37" t="s">
        <v>870</v>
      </c>
    </row>
    <row r="64" spans="1:16" ht="12.75">
      <c r="A64" s="24" t="s">
        <v>49</v>
      </c>
      <c s="29" t="s">
        <v>113</v>
      </c>
      <c s="29" t="s">
        <v>871</v>
      </c>
      <c s="24" t="s">
        <v>133</v>
      </c>
      <c s="30" t="s">
        <v>872</v>
      </c>
      <c s="31" t="s">
        <v>785</v>
      </c>
      <c s="32">
        <v>2</v>
      </c>
      <c s="33">
        <v>0</v>
      </c>
      <c s="33">
        <f>ROUND(ROUND(H64,2)*ROUND(G64,3),2)</f>
      </c>
      <c s="31"/>
      <c r="O64">
        <f>(I64*21)/100</f>
      </c>
      <c t="s">
        <v>27</v>
      </c>
    </row>
    <row r="65" spans="1:5" ht="12.75">
      <c r="A65" s="34" t="s">
        <v>54</v>
      </c>
      <c r="E65" s="35" t="s">
        <v>51</v>
      </c>
    </row>
    <row r="66" spans="1:5" ht="12.75">
      <c r="A66" s="38" t="s">
        <v>56</v>
      </c>
      <c r="E66" s="37" t="s">
        <v>172</v>
      </c>
    </row>
    <row r="67" spans="1:16" ht="12.75">
      <c r="A67" s="24" t="s">
        <v>49</v>
      </c>
      <c s="29" t="s">
        <v>118</v>
      </c>
      <c s="29" t="s">
        <v>871</v>
      </c>
      <c s="24" t="s">
        <v>137</v>
      </c>
      <c s="30" t="s">
        <v>873</v>
      </c>
      <c s="31" t="s">
        <v>785</v>
      </c>
      <c s="32">
        <v>2</v>
      </c>
      <c s="33">
        <v>0</v>
      </c>
      <c s="33">
        <f>ROUND(ROUND(H67,2)*ROUND(G67,3),2)</f>
      </c>
      <c s="31"/>
      <c r="O67">
        <f>(I67*21)/100</f>
      </c>
      <c t="s">
        <v>27</v>
      </c>
    </row>
    <row r="68" spans="1:5" ht="12.75">
      <c r="A68" s="34" t="s">
        <v>54</v>
      </c>
      <c r="E68" s="35" t="s">
        <v>51</v>
      </c>
    </row>
    <row r="69" spans="1:5" ht="12.75">
      <c r="A69" s="38" t="s">
        <v>56</v>
      </c>
      <c r="E69" s="37" t="s">
        <v>172</v>
      </c>
    </row>
    <row r="70" spans="1:16" ht="12.75">
      <c r="A70" s="24" t="s">
        <v>49</v>
      </c>
      <c s="29" t="s">
        <v>122</v>
      </c>
      <c s="29" t="s">
        <v>813</v>
      </c>
      <c s="24" t="s">
        <v>51</v>
      </c>
      <c s="30" t="s">
        <v>814</v>
      </c>
      <c s="31" t="s">
        <v>85</v>
      </c>
      <c s="32">
        <v>2</v>
      </c>
      <c s="33">
        <v>0</v>
      </c>
      <c s="33">
        <f>ROUND(ROUND(H70,2)*ROUND(G70,3),2)</f>
      </c>
      <c s="31" t="s">
        <v>135</v>
      </c>
      <c r="O70">
        <f>(I70*21)/100</f>
      </c>
      <c t="s">
        <v>27</v>
      </c>
    </row>
    <row r="71" spans="1:5" ht="12.75">
      <c r="A71" s="34" t="s">
        <v>54</v>
      </c>
      <c r="E71" s="35" t="s">
        <v>51</v>
      </c>
    </row>
    <row r="72" spans="1:5" ht="12.75">
      <c r="A72" s="38" t="s">
        <v>56</v>
      </c>
      <c r="E72" s="37" t="s">
        <v>172</v>
      </c>
    </row>
    <row r="73" spans="1:16" ht="12.75">
      <c r="A73" s="24" t="s">
        <v>49</v>
      </c>
      <c s="29" t="s">
        <v>272</v>
      </c>
      <c s="29" t="s">
        <v>874</v>
      </c>
      <c s="24" t="s">
        <v>51</v>
      </c>
      <c s="30" t="s">
        <v>875</v>
      </c>
      <c s="31" t="s">
        <v>85</v>
      </c>
      <c s="32">
        <v>18</v>
      </c>
      <c s="33">
        <v>0</v>
      </c>
      <c s="33">
        <f>ROUND(ROUND(H73,2)*ROUND(G73,3),2)</f>
      </c>
      <c s="31" t="s">
        <v>135</v>
      </c>
      <c r="O73">
        <f>(I73*21)/100</f>
      </c>
      <c t="s">
        <v>27</v>
      </c>
    </row>
    <row r="74" spans="1:5" ht="12.75">
      <c r="A74" s="34" t="s">
        <v>54</v>
      </c>
      <c r="E74" s="35" t="s">
        <v>876</v>
      </c>
    </row>
    <row r="75" spans="1:5" ht="12.75">
      <c r="A75" s="38" t="s">
        <v>56</v>
      </c>
      <c r="E75" s="37" t="s">
        <v>877</v>
      </c>
    </row>
    <row r="76" spans="1:16" ht="12.75">
      <c r="A76" s="24" t="s">
        <v>49</v>
      </c>
      <c s="29" t="s">
        <v>277</v>
      </c>
      <c s="29" t="s">
        <v>815</v>
      </c>
      <c s="24" t="s">
        <v>51</v>
      </c>
      <c s="30" t="s">
        <v>816</v>
      </c>
      <c s="31" t="s">
        <v>85</v>
      </c>
      <c s="32">
        <v>2</v>
      </c>
      <c s="33">
        <v>0</v>
      </c>
      <c s="33">
        <f>ROUND(ROUND(H76,2)*ROUND(G76,3),2)</f>
      </c>
      <c s="31" t="s">
        <v>135</v>
      </c>
      <c r="O76">
        <f>(I76*21)/100</f>
      </c>
      <c t="s">
        <v>27</v>
      </c>
    </row>
    <row r="77" spans="1:5" ht="12.75">
      <c r="A77" s="34" t="s">
        <v>54</v>
      </c>
      <c r="E77" s="35" t="s">
        <v>51</v>
      </c>
    </row>
    <row r="78" spans="1:5" ht="12.75">
      <c r="A78" s="38" t="s">
        <v>56</v>
      </c>
      <c r="E78" s="37" t="s">
        <v>172</v>
      </c>
    </row>
    <row r="79" spans="1:16" ht="12.75">
      <c r="A79" s="24" t="s">
        <v>49</v>
      </c>
      <c s="29" t="s">
        <v>282</v>
      </c>
      <c s="29" t="s">
        <v>878</v>
      </c>
      <c s="24" t="s">
        <v>51</v>
      </c>
      <c s="30" t="s">
        <v>879</v>
      </c>
      <c s="31" t="s">
        <v>162</v>
      </c>
      <c s="32">
        <v>40</v>
      </c>
      <c s="33">
        <v>0</v>
      </c>
      <c s="33">
        <f>ROUND(ROUND(H79,2)*ROUND(G79,3),2)</f>
      </c>
      <c s="31" t="s">
        <v>135</v>
      </c>
      <c r="O79">
        <f>(I79*21)/100</f>
      </c>
      <c t="s">
        <v>27</v>
      </c>
    </row>
    <row r="80" spans="1:5" ht="12.75">
      <c r="A80" s="34" t="s">
        <v>54</v>
      </c>
      <c r="E80" s="35" t="s">
        <v>51</v>
      </c>
    </row>
    <row r="81" spans="1:5" ht="51">
      <c r="A81" s="38" t="s">
        <v>56</v>
      </c>
      <c r="E81" s="37" t="s">
        <v>880</v>
      </c>
    </row>
    <row r="82" spans="1:16" ht="12.75">
      <c r="A82" s="24" t="s">
        <v>49</v>
      </c>
      <c s="29" t="s">
        <v>287</v>
      </c>
      <c s="29" t="s">
        <v>881</v>
      </c>
      <c s="24" t="s">
        <v>51</v>
      </c>
      <c s="30" t="s">
        <v>882</v>
      </c>
      <c s="31" t="s">
        <v>162</v>
      </c>
      <c s="32">
        <v>80</v>
      </c>
      <c s="33">
        <v>0</v>
      </c>
      <c s="33">
        <f>ROUND(ROUND(H82,2)*ROUND(G82,3),2)</f>
      </c>
      <c s="31" t="s">
        <v>135</v>
      </c>
      <c r="O82">
        <f>(I82*21)/100</f>
      </c>
      <c t="s">
        <v>27</v>
      </c>
    </row>
    <row r="83" spans="1:5" ht="12.75">
      <c r="A83" s="34" t="s">
        <v>54</v>
      </c>
      <c r="E83" s="35" t="s">
        <v>51</v>
      </c>
    </row>
    <row r="84" spans="1:5" ht="51">
      <c r="A84" s="38" t="s">
        <v>56</v>
      </c>
      <c r="E84" s="37" t="s">
        <v>883</v>
      </c>
    </row>
    <row r="85" spans="1:16" ht="12.75">
      <c r="A85" s="24" t="s">
        <v>49</v>
      </c>
      <c s="29" t="s">
        <v>292</v>
      </c>
      <c s="29" t="s">
        <v>771</v>
      </c>
      <c s="24" t="s">
        <v>51</v>
      </c>
      <c s="30" t="s">
        <v>772</v>
      </c>
      <c s="31" t="s">
        <v>162</v>
      </c>
      <c s="32">
        <v>41</v>
      </c>
      <c s="33">
        <v>0</v>
      </c>
      <c s="33">
        <f>ROUND(ROUND(H85,2)*ROUND(G85,3),2)</f>
      </c>
      <c s="31" t="s">
        <v>135</v>
      </c>
      <c r="O85">
        <f>(I85*21)/100</f>
      </c>
      <c t="s">
        <v>27</v>
      </c>
    </row>
    <row r="86" spans="1:5" ht="12.75">
      <c r="A86" s="34" t="s">
        <v>54</v>
      </c>
      <c r="E86" s="35" t="s">
        <v>51</v>
      </c>
    </row>
    <row r="87" spans="1:5" ht="51">
      <c r="A87" s="36" t="s">
        <v>56</v>
      </c>
      <c r="E87" s="37" t="s">
        <v>884</v>
      </c>
    </row>
    <row r="88" spans="1:18" ht="12.75" customHeight="1">
      <c r="A88" s="6" t="s">
        <v>47</v>
      </c>
      <c s="6"/>
      <c s="41" t="s">
        <v>42</v>
      </c>
      <c s="6"/>
      <c s="27" t="s">
        <v>159</v>
      </c>
      <c s="6"/>
      <c s="6"/>
      <c s="6"/>
      <c s="42">
        <f>0+Q88</f>
      </c>
      <c s="6"/>
      <c r="O88">
        <f>0+R88</f>
      </c>
      <c r="Q88">
        <f>0+I89+I92+I95</f>
      </c>
      <c>
        <f>0+O89+O92+O95</f>
      </c>
    </row>
    <row r="89" spans="1:16" ht="12.75">
      <c r="A89" s="24" t="s">
        <v>49</v>
      </c>
      <c s="29" t="s">
        <v>297</v>
      </c>
      <c s="29" t="s">
        <v>885</v>
      </c>
      <c s="24" t="s">
        <v>51</v>
      </c>
      <c s="30" t="s">
        <v>886</v>
      </c>
      <c s="31" t="s">
        <v>85</v>
      </c>
      <c s="32">
        <v>2</v>
      </c>
      <c s="33">
        <v>0</v>
      </c>
      <c s="33">
        <f>ROUND(ROUND(H89,2)*ROUND(G89,3),2)</f>
      </c>
      <c s="31" t="s">
        <v>135</v>
      </c>
      <c r="O89">
        <f>(I89*21)/100</f>
      </c>
      <c t="s">
        <v>27</v>
      </c>
    </row>
    <row r="90" spans="1:5" ht="12.75">
      <c r="A90" s="34" t="s">
        <v>54</v>
      </c>
      <c r="E90" s="35" t="s">
        <v>887</v>
      </c>
    </row>
    <row r="91" spans="1:5" ht="12.75">
      <c r="A91" s="38" t="s">
        <v>56</v>
      </c>
      <c r="E91" s="37" t="s">
        <v>172</v>
      </c>
    </row>
    <row r="92" spans="1:16" ht="12.75">
      <c r="A92" s="24" t="s">
        <v>49</v>
      </c>
      <c s="29" t="s">
        <v>301</v>
      </c>
      <c s="29" t="s">
        <v>888</v>
      </c>
      <c s="24" t="s">
        <v>133</v>
      </c>
      <c s="30" t="s">
        <v>889</v>
      </c>
      <c s="31" t="s">
        <v>162</v>
      </c>
      <c s="32">
        <v>14</v>
      </c>
      <c s="33">
        <v>0</v>
      </c>
      <c s="33">
        <f>ROUND(ROUND(H92,2)*ROUND(G92,3),2)</f>
      </c>
      <c s="31" t="s">
        <v>135</v>
      </c>
      <c r="O92">
        <f>(I92*21)/100</f>
      </c>
      <c t="s">
        <v>27</v>
      </c>
    </row>
    <row r="93" spans="1:5" ht="12.75">
      <c r="A93" s="34" t="s">
        <v>54</v>
      </c>
      <c r="E93" s="35" t="s">
        <v>890</v>
      </c>
    </row>
    <row r="94" spans="1:5" ht="12.75">
      <c r="A94" s="38" t="s">
        <v>56</v>
      </c>
      <c r="E94" s="37" t="s">
        <v>787</v>
      </c>
    </row>
    <row r="95" spans="1:16" ht="12.75">
      <c r="A95" s="24" t="s">
        <v>49</v>
      </c>
      <c s="29" t="s">
        <v>306</v>
      </c>
      <c s="29" t="s">
        <v>888</v>
      </c>
      <c s="24" t="s">
        <v>137</v>
      </c>
      <c s="30" t="s">
        <v>889</v>
      </c>
      <c s="31" t="s">
        <v>162</v>
      </c>
      <c s="32">
        <v>25</v>
      </c>
      <c s="33">
        <v>0</v>
      </c>
      <c s="33">
        <f>ROUND(ROUND(H95,2)*ROUND(G95,3),2)</f>
      </c>
      <c s="31" t="s">
        <v>135</v>
      </c>
      <c r="O95">
        <f>(I95*21)/100</f>
      </c>
      <c t="s">
        <v>27</v>
      </c>
    </row>
    <row r="96" spans="1:5" ht="25.5">
      <c r="A96" s="34" t="s">
        <v>54</v>
      </c>
      <c r="E96" s="35" t="s">
        <v>891</v>
      </c>
    </row>
    <row r="97" spans="1:5" ht="12.75">
      <c r="A97" s="36" t="s">
        <v>56</v>
      </c>
      <c r="E97" s="37" t="s">
        <v>730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0+O9+O19+O23+O27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892</v>
      </c>
      <c s="39">
        <f>0+I9+I19+I23+I27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892</v>
      </c>
      <c s="1"/>
      <c s="14" t="s">
        <v>893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892</v>
      </c>
      <c s="6"/>
      <c s="18" t="s">
        <v>893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</f>
      </c>
      <c>
        <f>0+O10+O13+O16</f>
      </c>
    </row>
    <row r="10" spans="1:16" ht="12.75">
      <c r="A10" s="24" t="s">
        <v>49</v>
      </c>
      <c s="29" t="s">
        <v>31</v>
      </c>
      <c s="29" t="s">
        <v>70</v>
      </c>
      <c s="24" t="s">
        <v>51</v>
      </c>
      <c s="30" t="s">
        <v>71</v>
      </c>
      <c s="31" t="s">
        <v>53</v>
      </c>
      <c s="32">
        <v>1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894</v>
      </c>
    </row>
    <row r="12" spans="1:5" ht="12.75">
      <c r="A12" s="38" t="s">
        <v>56</v>
      </c>
      <c r="E12" s="37" t="s">
        <v>69</v>
      </c>
    </row>
    <row r="13" spans="1:16" ht="12.75">
      <c r="A13" s="24" t="s">
        <v>49</v>
      </c>
      <c s="29" t="s">
        <v>27</v>
      </c>
      <c s="29" t="s">
        <v>895</v>
      </c>
      <c s="24" t="s">
        <v>51</v>
      </c>
      <c s="30" t="s">
        <v>896</v>
      </c>
      <c s="31" t="s">
        <v>195</v>
      </c>
      <c s="32">
        <v>120</v>
      </c>
      <c s="33">
        <v>0</v>
      </c>
      <c s="33">
        <f>ROUND(ROUND(H13,2)*ROUND(G13,3),2)</f>
      </c>
      <c s="31" t="s">
        <v>62</v>
      </c>
      <c r="O13">
        <f>(I13*21)/100</f>
      </c>
      <c t="s">
        <v>27</v>
      </c>
    </row>
    <row r="14" spans="1:5" ht="204">
      <c r="A14" s="34" t="s">
        <v>54</v>
      </c>
      <c r="E14" s="35" t="s">
        <v>897</v>
      </c>
    </row>
    <row r="15" spans="1:5" ht="76.5">
      <c r="A15" s="38" t="s">
        <v>56</v>
      </c>
      <c r="E15" s="37" t="s">
        <v>898</v>
      </c>
    </row>
    <row r="16" spans="1:16" ht="12.75">
      <c r="A16" s="24" t="s">
        <v>49</v>
      </c>
      <c s="29" t="s">
        <v>26</v>
      </c>
      <c s="29" t="s">
        <v>87</v>
      </c>
      <c s="24" t="s">
        <v>51</v>
      </c>
      <c s="30" t="s">
        <v>88</v>
      </c>
      <c s="31" t="s">
        <v>53</v>
      </c>
      <c s="32">
        <v>1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899</v>
      </c>
    </row>
    <row r="18" spans="1:5" ht="12.75">
      <c r="A18" s="36" t="s">
        <v>56</v>
      </c>
      <c r="E18" s="37" t="s">
        <v>69</v>
      </c>
    </row>
    <row r="19" spans="1:18" ht="12.75" customHeight="1">
      <c r="A19" s="6" t="s">
        <v>47</v>
      </c>
      <c s="6"/>
      <c s="41" t="s">
        <v>37</v>
      </c>
      <c s="6"/>
      <c s="27" t="s">
        <v>267</v>
      </c>
      <c s="6"/>
      <c s="6"/>
      <c s="6"/>
      <c s="42">
        <f>0+Q19</f>
      </c>
      <c s="6"/>
      <c r="O19">
        <f>0+R19</f>
      </c>
      <c r="Q19">
        <f>0+I20</f>
      </c>
      <c>
        <f>0+O20</f>
      </c>
    </row>
    <row r="20" spans="1:16" ht="12.75">
      <c r="A20" s="24" t="s">
        <v>49</v>
      </c>
      <c s="29" t="s">
        <v>35</v>
      </c>
      <c s="29" t="s">
        <v>900</v>
      </c>
      <c s="24" t="s">
        <v>51</v>
      </c>
      <c s="30" t="s">
        <v>901</v>
      </c>
      <c s="31" t="s">
        <v>195</v>
      </c>
      <c s="32">
        <v>3150</v>
      </c>
      <c s="33">
        <v>0</v>
      </c>
      <c s="33">
        <f>ROUND(ROUND(H20,2)*ROUND(G20,3),2)</f>
      </c>
      <c s="31" t="s">
        <v>135</v>
      </c>
      <c r="O20">
        <f>(I20*21)/100</f>
      </c>
      <c t="s">
        <v>27</v>
      </c>
    </row>
    <row r="21" spans="1:5" ht="51">
      <c r="A21" s="34" t="s">
        <v>54</v>
      </c>
      <c r="E21" s="35" t="s">
        <v>902</v>
      </c>
    </row>
    <row r="22" spans="1:5" ht="25.5">
      <c r="A22" s="36" t="s">
        <v>56</v>
      </c>
      <c r="E22" s="37" t="s">
        <v>903</v>
      </c>
    </row>
    <row r="23" spans="1:18" ht="12.75" customHeight="1">
      <c r="A23" s="6" t="s">
        <v>47</v>
      </c>
      <c s="6"/>
      <c s="41" t="s">
        <v>72</v>
      </c>
      <c s="6"/>
      <c s="27" t="s">
        <v>574</v>
      </c>
      <c s="6"/>
      <c s="6"/>
      <c s="6"/>
      <c s="42">
        <f>0+Q23</f>
      </c>
      <c s="6"/>
      <c r="O23">
        <f>0+R23</f>
      </c>
      <c r="Q23">
        <f>0+I24</f>
      </c>
      <c>
        <f>0+O24</f>
      </c>
    </row>
    <row r="24" spans="1:16" ht="12.75">
      <c r="A24" s="24" t="s">
        <v>49</v>
      </c>
      <c s="29" t="s">
        <v>37</v>
      </c>
      <c s="29" t="s">
        <v>904</v>
      </c>
      <c s="24" t="s">
        <v>51</v>
      </c>
      <c s="30" t="s">
        <v>905</v>
      </c>
      <c s="31" t="s">
        <v>195</v>
      </c>
      <c s="32">
        <v>75.6</v>
      </c>
      <c s="33">
        <v>0</v>
      </c>
      <c s="33">
        <f>ROUND(ROUND(H24,2)*ROUND(G24,3),2)</f>
      </c>
      <c s="31" t="s">
        <v>135</v>
      </c>
      <c r="O24">
        <f>(I24*21)/100</f>
      </c>
      <c t="s">
        <v>27</v>
      </c>
    </row>
    <row r="25" spans="1:5" ht="12.75">
      <c r="A25" s="34" t="s">
        <v>54</v>
      </c>
      <c r="E25" s="35" t="s">
        <v>906</v>
      </c>
    </row>
    <row r="26" spans="1:5" ht="38.25">
      <c r="A26" s="36" t="s">
        <v>56</v>
      </c>
      <c r="E26" s="37" t="s">
        <v>907</v>
      </c>
    </row>
    <row r="27" spans="1:18" ht="12.75" customHeight="1">
      <c r="A27" s="6" t="s">
        <v>47</v>
      </c>
      <c s="6"/>
      <c s="41" t="s">
        <v>42</v>
      </c>
      <c s="6"/>
      <c s="27" t="s">
        <v>159</v>
      </c>
      <c s="6"/>
      <c s="6"/>
      <c s="6"/>
      <c s="42">
        <f>0+Q27</f>
      </c>
      <c s="6"/>
      <c r="O27">
        <f>0+R27</f>
      </c>
      <c r="Q27">
        <f>0+I28+I31+I34+I37+I40+I43+I46+I49+I52+I55+I58+I61+I64+I67+I70+I73+I76+I79+I82+I85+I88+I91+I94+I97</f>
      </c>
      <c>
        <f>0+O28+O31+O34+O37+O40+O43+O46+O49+O52+O55+O58+O61+O64+O67+O70+O73+O76+O79+O82+O85+O88+O91+O94+O97</f>
      </c>
    </row>
    <row r="28" spans="1:16" ht="25.5">
      <c r="A28" s="24" t="s">
        <v>49</v>
      </c>
      <c s="29" t="s">
        <v>39</v>
      </c>
      <c s="29" t="s">
        <v>908</v>
      </c>
      <c s="24" t="s">
        <v>51</v>
      </c>
      <c s="30" t="s">
        <v>909</v>
      </c>
      <c s="31" t="s">
        <v>85</v>
      </c>
      <c s="32">
        <v>24</v>
      </c>
      <c s="33">
        <v>0</v>
      </c>
      <c s="33">
        <f>ROUND(ROUND(H28,2)*ROUND(G28,3),2)</f>
      </c>
      <c s="31" t="s">
        <v>135</v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114.75">
      <c r="A30" s="38" t="s">
        <v>56</v>
      </c>
      <c r="E30" s="37" t="s">
        <v>910</v>
      </c>
    </row>
    <row r="31" spans="1:16" ht="25.5">
      <c r="A31" s="24" t="s">
        <v>49</v>
      </c>
      <c s="29" t="s">
        <v>72</v>
      </c>
      <c s="29" t="s">
        <v>908</v>
      </c>
      <c s="24" t="s">
        <v>911</v>
      </c>
      <c s="30" t="s">
        <v>909</v>
      </c>
      <c s="31" t="s">
        <v>85</v>
      </c>
      <c s="32">
        <v>6</v>
      </c>
      <c s="33">
        <v>0</v>
      </c>
      <c s="33">
        <f>ROUND(ROUND(H31,2)*ROUND(G31,3),2)</f>
      </c>
      <c s="31" t="s">
        <v>135</v>
      </c>
      <c r="O31">
        <f>(I31*21)/100</f>
      </c>
      <c t="s">
        <v>27</v>
      </c>
    </row>
    <row r="32" spans="1:5" ht="12.75">
      <c r="A32" s="34" t="s">
        <v>54</v>
      </c>
      <c r="E32" s="35" t="s">
        <v>912</v>
      </c>
    </row>
    <row r="33" spans="1:5" ht="12.75">
      <c r="A33" s="38" t="s">
        <v>56</v>
      </c>
      <c r="E33" s="37" t="s">
        <v>647</v>
      </c>
    </row>
    <row r="34" spans="1:16" ht="12.75">
      <c r="A34" s="24" t="s">
        <v>49</v>
      </c>
      <c s="29" t="s">
        <v>76</v>
      </c>
      <c s="29" t="s">
        <v>316</v>
      </c>
      <c s="24" t="s">
        <v>51</v>
      </c>
      <c s="30" t="s">
        <v>317</v>
      </c>
      <c s="31" t="s">
        <v>85</v>
      </c>
      <c s="32">
        <v>24</v>
      </c>
      <c s="33">
        <v>0</v>
      </c>
      <c s="33">
        <f>ROUND(ROUND(H34,2)*ROUND(G34,3),2)</f>
      </c>
      <c s="31" t="s">
        <v>135</v>
      </c>
      <c r="O34">
        <f>(I34*21)/100</f>
      </c>
      <c t="s">
        <v>27</v>
      </c>
    </row>
    <row r="35" spans="1:5" ht="12.75">
      <c r="A35" s="34" t="s">
        <v>54</v>
      </c>
      <c r="E35" s="35" t="s">
        <v>51</v>
      </c>
    </row>
    <row r="36" spans="1:5" ht="114.75">
      <c r="A36" s="38" t="s">
        <v>56</v>
      </c>
      <c r="E36" s="37" t="s">
        <v>910</v>
      </c>
    </row>
    <row r="37" spans="1:16" ht="12.75">
      <c r="A37" s="24" t="s">
        <v>49</v>
      </c>
      <c s="29" t="s">
        <v>42</v>
      </c>
      <c s="29" t="s">
        <v>316</v>
      </c>
      <c s="24" t="s">
        <v>911</v>
      </c>
      <c s="30" t="s">
        <v>317</v>
      </c>
      <c s="31" t="s">
        <v>85</v>
      </c>
      <c s="32">
        <v>6</v>
      </c>
      <c s="33">
        <v>0</v>
      </c>
      <c s="33">
        <f>ROUND(ROUND(H37,2)*ROUND(G37,3),2)</f>
      </c>
      <c s="31" t="s">
        <v>135</v>
      </c>
      <c r="O37">
        <f>(I37*21)/100</f>
      </c>
      <c t="s">
        <v>27</v>
      </c>
    </row>
    <row r="38" spans="1:5" ht="12.75">
      <c r="A38" s="34" t="s">
        <v>54</v>
      </c>
      <c r="E38" s="35" t="s">
        <v>912</v>
      </c>
    </row>
    <row r="39" spans="1:5" ht="12.75">
      <c r="A39" s="38" t="s">
        <v>56</v>
      </c>
      <c r="E39" s="37" t="s">
        <v>647</v>
      </c>
    </row>
    <row r="40" spans="1:16" ht="12.75">
      <c r="A40" s="24" t="s">
        <v>49</v>
      </c>
      <c s="29" t="s">
        <v>44</v>
      </c>
      <c s="29" t="s">
        <v>913</v>
      </c>
      <c s="24" t="s">
        <v>51</v>
      </c>
      <c s="30" t="s">
        <v>914</v>
      </c>
      <c s="31" t="s">
        <v>915</v>
      </c>
      <c s="32">
        <v>3600</v>
      </c>
      <c s="33">
        <v>0</v>
      </c>
      <c s="33">
        <f>ROUND(ROUND(H40,2)*ROUND(G40,3),2)</f>
      </c>
      <c s="31" t="s">
        <v>135</v>
      </c>
      <c r="O40">
        <f>(I40*21)/100</f>
      </c>
      <c t="s">
        <v>27</v>
      </c>
    </row>
    <row r="41" spans="1:5" ht="12.75">
      <c r="A41" s="34" t="s">
        <v>54</v>
      </c>
      <c r="E41" s="35" t="s">
        <v>51</v>
      </c>
    </row>
    <row r="42" spans="1:5" ht="127.5">
      <c r="A42" s="38" t="s">
        <v>56</v>
      </c>
      <c r="E42" s="37" t="s">
        <v>916</v>
      </c>
    </row>
    <row r="43" spans="1:16" ht="12.75">
      <c r="A43" s="24" t="s">
        <v>49</v>
      </c>
      <c s="29" t="s">
        <v>46</v>
      </c>
      <c s="29" t="s">
        <v>913</v>
      </c>
      <c s="24" t="s">
        <v>911</v>
      </c>
      <c s="30" t="s">
        <v>914</v>
      </c>
      <c s="31" t="s">
        <v>915</v>
      </c>
      <c s="32">
        <v>900</v>
      </c>
      <c s="33">
        <v>0</v>
      </c>
      <c s="33">
        <f>ROUND(ROUND(H43,2)*ROUND(G43,3),2)</f>
      </c>
      <c s="31" t="s">
        <v>135</v>
      </c>
      <c r="O43">
        <f>(I43*21)/100</f>
      </c>
      <c t="s">
        <v>27</v>
      </c>
    </row>
    <row r="44" spans="1:5" ht="12.75">
      <c r="A44" s="34" t="s">
        <v>54</v>
      </c>
      <c r="E44" s="35" t="s">
        <v>912</v>
      </c>
    </row>
    <row r="45" spans="1:5" ht="51">
      <c r="A45" s="38" t="s">
        <v>56</v>
      </c>
      <c r="E45" s="37" t="s">
        <v>917</v>
      </c>
    </row>
    <row r="46" spans="1:16" ht="25.5">
      <c r="A46" s="24" t="s">
        <v>49</v>
      </c>
      <c s="29" t="s">
        <v>90</v>
      </c>
      <c s="29" t="s">
        <v>918</v>
      </c>
      <c s="24" t="s">
        <v>51</v>
      </c>
      <c s="30" t="s">
        <v>919</v>
      </c>
      <c s="31" t="s">
        <v>85</v>
      </c>
      <c s="32">
        <v>3</v>
      </c>
      <c s="33">
        <v>0</v>
      </c>
      <c s="33">
        <f>ROUND(ROUND(H46,2)*ROUND(G46,3),2)</f>
      </c>
      <c s="31" t="s">
        <v>135</v>
      </c>
      <c r="O46">
        <f>(I46*21)/100</f>
      </c>
      <c t="s">
        <v>27</v>
      </c>
    </row>
    <row r="47" spans="1:5" ht="12.75">
      <c r="A47" s="34" t="s">
        <v>54</v>
      </c>
      <c r="E47" s="35" t="s">
        <v>51</v>
      </c>
    </row>
    <row r="48" spans="1:5" ht="12.75">
      <c r="A48" s="38" t="s">
        <v>56</v>
      </c>
      <c r="E48" s="37" t="s">
        <v>920</v>
      </c>
    </row>
    <row r="49" spans="1:16" ht="12.75">
      <c r="A49" s="24" t="s">
        <v>49</v>
      </c>
      <c s="29" t="s">
        <v>94</v>
      </c>
      <c s="29" t="s">
        <v>921</v>
      </c>
      <c s="24" t="s">
        <v>51</v>
      </c>
      <c s="30" t="s">
        <v>922</v>
      </c>
      <c s="31" t="s">
        <v>85</v>
      </c>
      <c s="32">
        <v>3</v>
      </c>
      <c s="33">
        <v>0</v>
      </c>
      <c s="33">
        <f>ROUND(ROUND(H49,2)*ROUND(G49,3),2)</f>
      </c>
      <c s="31" t="s">
        <v>135</v>
      </c>
      <c r="O49">
        <f>(I49*21)/100</f>
      </c>
      <c t="s">
        <v>27</v>
      </c>
    </row>
    <row r="50" spans="1:5" ht="12.75">
      <c r="A50" s="34" t="s">
        <v>54</v>
      </c>
      <c r="E50" s="35" t="s">
        <v>51</v>
      </c>
    </row>
    <row r="51" spans="1:5" ht="12.75">
      <c r="A51" s="38" t="s">
        <v>56</v>
      </c>
      <c r="E51" s="37" t="s">
        <v>920</v>
      </c>
    </row>
    <row r="52" spans="1:16" ht="12.75">
      <c r="A52" s="24" t="s">
        <v>49</v>
      </c>
      <c s="29" t="s">
        <v>98</v>
      </c>
      <c s="29" t="s">
        <v>923</v>
      </c>
      <c s="24" t="s">
        <v>51</v>
      </c>
      <c s="30" t="s">
        <v>924</v>
      </c>
      <c s="31" t="s">
        <v>915</v>
      </c>
      <c s="32">
        <v>450</v>
      </c>
      <c s="33">
        <v>0</v>
      </c>
      <c s="33">
        <f>ROUND(ROUND(H52,2)*ROUND(G52,3),2)</f>
      </c>
      <c s="31" t="s">
        <v>135</v>
      </c>
      <c r="O52">
        <f>(I52*21)/100</f>
      </c>
      <c t="s">
        <v>27</v>
      </c>
    </row>
    <row r="53" spans="1:5" ht="12.75">
      <c r="A53" s="34" t="s">
        <v>54</v>
      </c>
      <c r="E53" s="35" t="s">
        <v>51</v>
      </c>
    </row>
    <row r="54" spans="1:5" ht="51">
      <c r="A54" s="38" t="s">
        <v>56</v>
      </c>
      <c r="E54" s="37" t="s">
        <v>925</v>
      </c>
    </row>
    <row r="55" spans="1:16" ht="12.75">
      <c r="A55" s="24" t="s">
        <v>49</v>
      </c>
      <c s="29" t="s">
        <v>101</v>
      </c>
      <c s="29" t="s">
        <v>926</v>
      </c>
      <c s="24" t="s">
        <v>51</v>
      </c>
      <c s="30" t="s">
        <v>927</v>
      </c>
      <c s="31" t="s">
        <v>85</v>
      </c>
      <c s="32">
        <v>22</v>
      </c>
      <c s="33">
        <v>0</v>
      </c>
      <c s="33">
        <f>ROUND(ROUND(H55,2)*ROUND(G55,3),2)</f>
      </c>
      <c s="31" t="s">
        <v>135</v>
      </c>
      <c r="O55">
        <f>(I55*21)/100</f>
      </c>
      <c t="s">
        <v>27</v>
      </c>
    </row>
    <row r="56" spans="1:5" ht="12.75">
      <c r="A56" s="34" t="s">
        <v>54</v>
      </c>
      <c r="E56" s="35" t="s">
        <v>51</v>
      </c>
    </row>
    <row r="57" spans="1:5" ht="12.75">
      <c r="A57" s="38" t="s">
        <v>56</v>
      </c>
      <c r="E57" s="37" t="s">
        <v>928</v>
      </c>
    </row>
    <row r="58" spans="1:16" ht="12.75">
      <c r="A58" s="24" t="s">
        <v>49</v>
      </c>
      <c s="29" t="s">
        <v>105</v>
      </c>
      <c s="29" t="s">
        <v>926</v>
      </c>
      <c s="24" t="s">
        <v>911</v>
      </c>
      <c s="30" t="s">
        <v>927</v>
      </c>
      <c s="31" t="s">
        <v>85</v>
      </c>
      <c s="32">
        <v>6</v>
      </c>
      <c s="33">
        <v>0</v>
      </c>
      <c s="33">
        <f>ROUND(ROUND(H58,2)*ROUND(G58,3),2)</f>
      </c>
      <c s="31" t="s">
        <v>135</v>
      </c>
      <c r="O58">
        <f>(I58*21)/100</f>
      </c>
      <c t="s">
        <v>27</v>
      </c>
    </row>
    <row r="59" spans="1:5" ht="12.75">
      <c r="A59" s="34" t="s">
        <v>54</v>
      </c>
      <c r="E59" s="35" t="s">
        <v>51</v>
      </c>
    </row>
    <row r="60" spans="1:5" ht="12.75">
      <c r="A60" s="38" t="s">
        <v>56</v>
      </c>
      <c r="E60" s="37" t="s">
        <v>647</v>
      </c>
    </row>
    <row r="61" spans="1:16" ht="12.75">
      <c r="A61" s="24" t="s">
        <v>49</v>
      </c>
      <c s="29" t="s">
        <v>109</v>
      </c>
      <c s="29" t="s">
        <v>929</v>
      </c>
      <c s="24" t="s">
        <v>51</v>
      </c>
      <c s="30" t="s">
        <v>930</v>
      </c>
      <c s="31" t="s">
        <v>85</v>
      </c>
      <c s="32">
        <v>22</v>
      </c>
      <c s="33">
        <v>0</v>
      </c>
      <c s="33">
        <f>ROUND(ROUND(H61,2)*ROUND(G61,3),2)</f>
      </c>
      <c s="31" t="s">
        <v>135</v>
      </c>
      <c r="O61">
        <f>(I61*21)/100</f>
      </c>
      <c t="s">
        <v>27</v>
      </c>
    </row>
    <row r="62" spans="1:5" ht="12.75">
      <c r="A62" s="34" t="s">
        <v>54</v>
      </c>
      <c r="E62" s="35" t="s">
        <v>51</v>
      </c>
    </row>
    <row r="63" spans="1:5" ht="12.75">
      <c r="A63" s="38" t="s">
        <v>56</v>
      </c>
      <c r="E63" s="37" t="s">
        <v>928</v>
      </c>
    </row>
    <row r="64" spans="1:16" ht="12.75">
      <c r="A64" s="24" t="s">
        <v>49</v>
      </c>
      <c s="29" t="s">
        <v>113</v>
      </c>
      <c s="29" t="s">
        <v>929</v>
      </c>
      <c s="24" t="s">
        <v>911</v>
      </c>
      <c s="30" t="s">
        <v>930</v>
      </c>
      <c s="31" t="s">
        <v>85</v>
      </c>
      <c s="32">
        <v>6</v>
      </c>
      <c s="33">
        <v>0</v>
      </c>
      <c s="33">
        <f>ROUND(ROUND(H64,2)*ROUND(G64,3),2)</f>
      </c>
      <c s="31" t="s">
        <v>135</v>
      </c>
      <c r="O64">
        <f>(I64*21)/100</f>
      </c>
      <c t="s">
        <v>27</v>
      </c>
    </row>
    <row r="65" spans="1:5" ht="12.75">
      <c r="A65" s="34" t="s">
        <v>54</v>
      </c>
      <c r="E65" s="35" t="s">
        <v>51</v>
      </c>
    </row>
    <row r="66" spans="1:5" ht="12.75">
      <c r="A66" s="38" t="s">
        <v>56</v>
      </c>
      <c r="E66" s="37" t="s">
        <v>647</v>
      </c>
    </row>
    <row r="67" spans="1:16" ht="12.75">
      <c r="A67" s="24" t="s">
        <v>49</v>
      </c>
      <c s="29" t="s">
        <v>118</v>
      </c>
      <c s="29" t="s">
        <v>931</v>
      </c>
      <c s="24" t="s">
        <v>51</v>
      </c>
      <c s="30" t="s">
        <v>932</v>
      </c>
      <c s="31" t="s">
        <v>915</v>
      </c>
      <c s="32">
        <v>3300</v>
      </c>
      <c s="33">
        <v>0</v>
      </c>
      <c s="33">
        <f>ROUND(ROUND(H67,2)*ROUND(G67,3),2)</f>
      </c>
      <c s="31" t="s">
        <v>135</v>
      </c>
      <c r="O67">
        <f>(I67*21)/100</f>
      </c>
      <c t="s">
        <v>27</v>
      </c>
    </row>
    <row r="68" spans="1:5" ht="12.75">
      <c r="A68" s="34" t="s">
        <v>54</v>
      </c>
      <c r="E68" s="35" t="s">
        <v>51</v>
      </c>
    </row>
    <row r="69" spans="1:5" ht="51">
      <c r="A69" s="38" t="s">
        <v>56</v>
      </c>
      <c r="E69" s="37" t="s">
        <v>933</v>
      </c>
    </row>
    <row r="70" spans="1:16" ht="12.75">
      <c r="A70" s="24" t="s">
        <v>49</v>
      </c>
      <c s="29" t="s">
        <v>122</v>
      </c>
      <c s="29" t="s">
        <v>931</v>
      </c>
      <c s="24" t="s">
        <v>911</v>
      </c>
      <c s="30" t="s">
        <v>932</v>
      </c>
      <c s="31" t="s">
        <v>915</v>
      </c>
      <c s="32">
        <v>900</v>
      </c>
      <c s="33">
        <v>0</v>
      </c>
      <c s="33">
        <f>ROUND(ROUND(H70,2)*ROUND(G70,3),2)</f>
      </c>
      <c s="31" t="s">
        <v>135</v>
      </c>
      <c r="O70">
        <f>(I70*21)/100</f>
      </c>
      <c t="s">
        <v>27</v>
      </c>
    </row>
    <row r="71" spans="1:5" ht="12.75">
      <c r="A71" s="34" t="s">
        <v>54</v>
      </c>
      <c r="E71" s="35" t="s">
        <v>51</v>
      </c>
    </row>
    <row r="72" spans="1:5" ht="51">
      <c r="A72" s="38" t="s">
        <v>56</v>
      </c>
      <c r="E72" s="37" t="s">
        <v>917</v>
      </c>
    </row>
    <row r="73" spans="1:16" ht="12.75">
      <c r="A73" s="24" t="s">
        <v>49</v>
      </c>
      <c s="29" t="s">
        <v>272</v>
      </c>
      <c s="29" t="s">
        <v>934</v>
      </c>
      <c s="24" t="s">
        <v>51</v>
      </c>
      <c s="30" t="s">
        <v>935</v>
      </c>
      <c s="31" t="s">
        <v>85</v>
      </c>
      <c s="32">
        <v>6</v>
      </c>
      <c s="33">
        <v>0</v>
      </c>
      <c s="33">
        <f>ROUND(ROUND(H73,2)*ROUND(G73,3),2)</f>
      </c>
      <c s="31" t="s">
        <v>135</v>
      </c>
      <c r="O73">
        <f>(I73*21)/100</f>
      </c>
      <c t="s">
        <v>27</v>
      </c>
    </row>
    <row r="74" spans="1:5" ht="12.75">
      <c r="A74" s="34" t="s">
        <v>54</v>
      </c>
      <c r="E74" s="35" t="s">
        <v>51</v>
      </c>
    </row>
    <row r="75" spans="1:5" ht="12.75">
      <c r="A75" s="38" t="s">
        <v>56</v>
      </c>
      <c r="E75" s="37" t="s">
        <v>647</v>
      </c>
    </row>
    <row r="76" spans="1:16" ht="12.75">
      <c r="A76" s="24" t="s">
        <v>49</v>
      </c>
      <c s="29" t="s">
        <v>277</v>
      </c>
      <c s="29" t="s">
        <v>936</v>
      </c>
      <c s="24" t="s">
        <v>51</v>
      </c>
      <c s="30" t="s">
        <v>937</v>
      </c>
      <c s="31" t="s">
        <v>85</v>
      </c>
      <c s="32">
        <v>6</v>
      </c>
      <c s="33">
        <v>0</v>
      </c>
      <c s="33">
        <f>ROUND(ROUND(H76,2)*ROUND(G76,3),2)</f>
      </c>
      <c s="31" t="s">
        <v>135</v>
      </c>
      <c r="O76">
        <f>(I76*21)/100</f>
      </c>
      <c t="s">
        <v>27</v>
      </c>
    </row>
    <row r="77" spans="1:5" ht="12.75">
      <c r="A77" s="34" t="s">
        <v>54</v>
      </c>
      <c r="E77" s="35" t="s">
        <v>51</v>
      </c>
    </row>
    <row r="78" spans="1:5" ht="12.75">
      <c r="A78" s="38" t="s">
        <v>56</v>
      </c>
      <c r="E78" s="37" t="s">
        <v>647</v>
      </c>
    </row>
    <row r="79" spans="1:16" ht="12.75">
      <c r="A79" s="24" t="s">
        <v>49</v>
      </c>
      <c s="29" t="s">
        <v>282</v>
      </c>
      <c s="29" t="s">
        <v>938</v>
      </c>
      <c s="24" t="s">
        <v>51</v>
      </c>
      <c s="30" t="s">
        <v>939</v>
      </c>
      <c s="31" t="s">
        <v>915</v>
      </c>
      <c s="32">
        <v>900</v>
      </c>
      <c s="33">
        <v>0</v>
      </c>
      <c s="33">
        <f>ROUND(ROUND(H79,2)*ROUND(G79,3),2)</f>
      </c>
      <c s="31" t="s">
        <v>135</v>
      </c>
      <c r="O79">
        <f>(I79*21)/100</f>
      </c>
      <c t="s">
        <v>27</v>
      </c>
    </row>
    <row r="80" spans="1:5" ht="12.75">
      <c r="A80" s="34" t="s">
        <v>54</v>
      </c>
      <c r="E80" s="35" t="s">
        <v>51</v>
      </c>
    </row>
    <row r="81" spans="1:5" ht="51">
      <c r="A81" s="38" t="s">
        <v>56</v>
      </c>
      <c r="E81" s="37" t="s">
        <v>940</v>
      </c>
    </row>
    <row r="82" spans="1:16" ht="12.75">
      <c r="A82" s="24" t="s">
        <v>49</v>
      </c>
      <c s="29" t="s">
        <v>287</v>
      </c>
      <c s="29" t="s">
        <v>941</v>
      </c>
      <c s="24" t="s">
        <v>51</v>
      </c>
      <c s="30" t="s">
        <v>942</v>
      </c>
      <c s="31" t="s">
        <v>85</v>
      </c>
      <c s="32">
        <v>2</v>
      </c>
      <c s="33">
        <v>0</v>
      </c>
      <c s="33">
        <f>ROUND(ROUND(H82,2)*ROUND(G82,3),2)</f>
      </c>
      <c s="31" t="s">
        <v>135</v>
      </c>
      <c r="O82">
        <f>(I82*21)/100</f>
      </c>
      <c t="s">
        <v>27</v>
      </c>
    </row>
    <row r="83" spans="1:5" ht="12.75">
      <c r="A83" s="34" t="s">
        <v>54</v>
      </c>
      <c r="E83" s="35" t="s">
        <v>943</v>
      </c>
    </row>
    <row r="84" spans="1:5" ht="12.75">
      <c r="A84" s="38" t="s">
        <v>56</v>
      </c>
      <c r="E84" s="37" t="s">
        <v>759</v>
      </c>
    </row>
    <row r="85" spans="1:16" ht="12.75">
      <c r="A85" s="24" t="s">
        <v>49</v>
      </c>
      <c s="29" t="s">
        <v>292</v>
      </c>
      <c s="29" t="s">
        <v>944</v>
      </c>
      <c s="24" t="s">
        <v>51</v>
      </c>
      <c s="30" t="s">
        <v>945</v>
      </c>
      <c s="31" t="s">
        <v>85</v>
      </c>
      <c s="32">
        <v>2</v>
      </c>
      <c s="33">
        <v>0</v>
      </c>
      <c s="33">
        <f>ROUND(ROUND(H85,2)*ROUND(G85,3),2)</f>
      </c>
      <c s="31" t="s">
        <v>135</v>
      </c>
      <c r="O85">
        <f>(I85*21)/100</f>
      </c>
      <c t="s">
        <v>27</v>
      </c>
    </row>
    <row r="86" spans="1:5" ht="12.75">
      <c r="A86" s="34" t="s">
        <v>54</v>
      </c>
      <c r="E86" s="35" t="s">
        <v>943</v>
      </c>
    </row>
    <row r="87" spans="1:5" ht="12.75">
      <c r="A87" s="38" t="s">
        <v>56</v>
      </c>
      <c r="E87" s="37" t="s">
        <v>759</v>
      </c>
    </row>
    <row r="88" spans="1:16" ht="12.75">
      <c r="A88" s="24" t="s">
        <v>49</v>
      </c>
      <c s="29" t="s">
        <v>297</v>
      </c>
      <c s="29" t="s">
        <v>946</v>
      </c>
      <c s="24" t="s">
        <v>51</v>
      </c>
      <c s="30" t="s">
        <v>947</v>
      </c>
      <c s="31" t="s">
        <v>915</v>
      </c>
      <c s="32">
        <v>300</v>
      </c>
      <c s="33">
        <v>0</v>
      </c>
      <c s="33">
        <f>ROUND(ROUND(H88,2)*ROUND(G88,3),2)</f>
      </c>
      <c s="31" t="s">
        <v>135</v>
      </c>
      <c r="O88">
        <f>(I88*21)/100</f>
      </c>
      <c t="s">
        <v>27</v>
      </c>
    </row>
    <row r="89" spans="1:5" ht="12.75">
      <c r="A89" s="34" t="s">
        <v>54</v>
      </c>
      <c r="E89" s="35" t="s">
        <v>943</v>
      </c>
    </row>
    <row r="90" spans="1:5" ht="51">
      <c r="A90" s="38" t="s">
        <v>56</v>
      </c>
      <c r="E90" s="37" t="s">
        <v>948</v>
      </c>
    </row>
    <row r="91" spans="1:16" ht="25.5">
      <c r="A91" s="24" t="s">
        <v>49</v>
      </c>
      <c s="29" t="s">
        <v>301</v>
      </c>
      <c s="29" t="s">
        <v>949</v>
      </c>
      <c s="24" t="s">
        <v>51</v>
      </c>
      <c s="30" t="s">
        <v>950</v>
      </c>
      <c s="31" t="s">
        <v>85</v>
      </c>
      <c s="32">
        <v>22</v>
      </c>
      <c s="33">
        <v>0</v>
      </c>
      <c s="33">
        <f>ROUND(ROUND(H91,2)*ROUND(G91,3),2)</f>
      </c>
      <c s="31" t="s">
        <v>135</v>
      </c>
      <c r="O91">
        <f>(I91*21)/100</f>
      </c>
      <c t="s">
        <v>27</v>
      </c>
    </row>
    <row r="92" spans="1:5" ht="12.75">
      <c r="A92" s="34" t="s">
        <v>54</v>
      </c>
      <c r="E92" s="35" t="s">
        <v>51</v>
      </c>
    </row>
    <row r="93" spans="1:5" ht="12.75">
      <c r="A93" s="38" t="s">
        <v>56</v>
      </c>
      <c r="E93" s="37" t="s">
        <v>951</v>
      </c>
    </row>
    <row r="94" spans="1:16" ht="12.75">
      <c r="A94" s="24" t="s">
        <v>49</v>
      </c>
      <c s="29" t="s">
        <v>306</v>
      </c>
      <c s="29" t="s">
        <v>952</v>
      </c>
      <c s="24" t="s">
        <v>51</v>
      </c>
      <c s="30" t="s">
        <v>953</v>
      </c>
      <c s="31" t="s">
        <v>85</v>
      </c>
      <c s="32">
        <v>22</v>
      </c>
      <c s="33">
        <v>0</v>
      </c>
      <c s="33">
        <f>ROUND(ROUND(H94,2)*ROUND(G94,3),2)</f>
      </c>
      <c s="31" t="s">
        <v>135</v>
      </c>
      <c r="O94">
        <f>(I94*21)/100</f>
      </c>
      <c t="s">
        <v>27</v>
      </c>
    </row>
    <row r="95" spans="1:5" ht="12.75">
      <c r="A95" s="34" t="s">
        <v>54</v>
      </c>
      <c r="E95" s="35" t="s">
        <v>51</v>
      </c>
    </row>
    <row r="96" spans="1:5" ht="12.75">
      <c r="A96" s="38" t="s">
        <v>56</v>
      </c>
      <c r="E96" s="37" t="s">
        <v>951</v>
      </c>
    </row>
    <row r="97" spans="1:16" ht="12.75">
      <c r="A97" s="24" t="s">
        <v>49</v>
      </c>
      <c s="29" t="s">
        <v>310</v>
      </c>
      <c s="29" t="s">
        <v>954</v>
      </c>
      <c s="24" t="s">
        <v>51</v>
      </c>
      <c s="30" t="s">
        <v>955</v>
      </c>
      <c s="31" t="s">
        <v>915</v>
      </c>
      <c s="32">
        <v>3300</v>
      </c>
      <c s="33">
        <v>0</v>
      </c>
      <c s="33">
        <f>ROUND(ROUND(H97,2)*ROUND(G97,3),2)</f>
      </c>
      <c s="31" t="s">
        <v>135</v>
      </c>
      <c r="O97">
        <f>(I97*21)/100</f>
      </c>
      <c t="s">
        <v>27</v>
      </c>
    </row>
    <row r="98" spans="1:5" ht="12.75">
      <c r="A98" s="34" t="s">
        <v>54</v>
      </c>
      <c r="E98" s="35" t="s">
        <v>51</v>
      </c>
    </row>
    <row r="99" spans="1:5" ht="51">
      <c r="A99" s="36" t="s">
        <v>56</v>
      </c>
      <c r="E99" s="37" t="s">
        <v>956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